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мун.задание" sheetId="1" r:id="rId1"/>
    <sheet name="цел.средства" sheetId="2" r:id="rId2"/>
    <sheet name="внебюджет" sheetId="3" r:id="rId3"/>
  </sheets>
  <definedNames>
    <definedName name="_xlnm.Print_Area" localSheetId="2">'внебюджет'!$A$1:$DA$167</definedName>
    <definedName name="_xlnm.Print_Area" localSheetId="0">'мун.задание'!$A$1:$DA$301</definedName>
    <definedName name="_xlnm.Print_Area" localSheetId="1">'цел.средства'!$A$1:$DA$170</definedName>
  </definedNames>
  <calcPr fullCalcOnLoad="1"/>
</workbook>
</file>

<file path=xl/sharedStrings.xml><?xml version="1.0" encoding="utf-8"?>
<sst xmlns="http://schemas.openxmlformats.org/spreadsheetml/2006/main" count="856" uniqueCount="209">
  <si>
    <t>№ 
п/п</t>
  </si>
  <si>
    <t>Среднемесячный размер оплаты труда на одного работника, руб.</t>
  </si>
  <si>
    <t>Установленная численность, единиц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</si>
  <si>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</si>
  <si>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</si>
  <si>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</si>
  <si>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</si>
  <si>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</si>
  <si>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Приложение № 2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</si>
  <si>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</si>
  <si>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</si>
  <si>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</si>
  <si>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</si>
  <si>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</si>
  <si>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</si>
  <si>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</si>
  <si>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</si>
  <si>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</si>
  <si>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</si>
  <si>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</si>
  <si>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</si>
  <si>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</si>
  <si>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</si>
  <si>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</si>
  <si>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</si>
  <si>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</si>
  <si>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</si>
  <si>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</si>
  <si>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</si>
  <si>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</si>
  <si>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</si>
  <si>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</si>
  <si>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</si>
  <si>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</si>
  <si>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</si>
  <si>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</si>
  <si>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</si>
  <si>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</si>
  <si>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</si>
  <si>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</si>
  <si>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</si>
  <si>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</si>
  <si>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</si>
  <si>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</si>
  <si>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</si>
  <si>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</si>
  <si>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</si>
  <si>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</si>
  <si>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</si>
  <si>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</si>
  <si>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</si>
  <si>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</si>
  <si>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</si>
  <si>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</si>
  <si>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</si>
  <si>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</si>
  <si>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</si>
  <si>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</si>
  <si>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t>Тарифы страховых взносов, %</t>
  </si>
  <si>
    <t>Сумма 
взноса, 
руб.(гр.2*гр.3/100)</t>
  </si>
  <si>
    <t>Годовой фонд оплаты труда учреждения, руб.</t>
  </si>
  <si>
    <t>Фонд оплаты труда в год, руб. (гр.2 x гр.3 x 12)</t>
  </si>
  <si>
    <t>1. Расчеты (обоснования) выплат персоналу</t>
  </si>
  <si>
    <t>к Порядку составления и утверждения плана финансово-хозяйственной деятельности муниципальных бюджетных учреждений МО"Шенкурский муниципальный район" и МО"Шенкурское", утвержденным постановлением МО "Шенкурский муниципальный район" от "29" декабря 2016г. №1191-па</t>
  </si>
  <si>
    <t>1</t>
  </si>
  <si>
    <t>2</t>
  </si>
  <si>
    <t>3</t>
  </si>
  <si>
    <t>4</t>
  </si>
  <si>
    <t xml:space="preserve">Группы персонала </t>
  </si>
  <si>
    <t xml:space="preserve">ВСЕГО: </t>
  </si>
  <si>
    <t>Субсидия на финансовое обеспечение выполнения муниципального задания</t>
  </si>
  <si>
    <t>Проезд к месту служебной командировки</t>
  </si>
  <si>
    <t>Суточные</t>
  </si>
  <si>
    <t>Проживание</t>
  </si>
  <si>
    <t xml:space="preserve">Оплата проезда к месту отдыха </t>
  </si>
  <si>
    <t xml:space="preserve">1.2. Расчеты (обоснования) иных выплат персоналу </t>
  </si>
  <si>
    <t>Итого:</t>
  </si>
  <si>
    <t>ВСЕГО:</t>
  </si>
  <si>
    <t>850</t>
  </si>
  <si>
    <t>Налог на имущество</t>
  </si>
  <si>
    <t xml:space="preserve">Плата за размещение отходов </t>
  </si>
  <si>
    <t>Налоговая база</t>
  </si>
  <si>
    <t>Ставка налога</t>
  </si>
  <si>
    <t>Транспортный налог</t>
  </si>
  <si>
    <t>1639,34 руб</t>
  </si>
  <si>
    <t>отсутствует в плане финансово-хозяйственной деятельности</t>
  </si>
  <si>
    <t>244</t>
  </si>
  <si>
    <t>Плата за телефон</t>
  </si>
  <si>
    <t>Услуги сети Интернет</t>
  </si>
  <si>
    <t>Услуги междугородней связи</t>
  </si>
  <si>
    <t>Плата за предоставление доступа "ГЛОНАСС"</t>
  </si>
  <si>
    <t>Абон.обслуживание в системе электронного документооборота</t>
  </si>
  <si>
    <t>Почтовые услуги</t>
  </si>
  <si>
    <t>5</t>
  </si>
  <si>
    <t>6</t>
  </si>
  <si>
    <t>Отопление</t>
  </si>
  <si>
    <t>Электоэнергия</t>
  </si>
  <si>
    <t>Водоснабжение</t>
  </si>
  <si>
    <t>Ассенизаторские работы</t>
  </si>
  <si>
    <t>Обслуживание пожарной сигнализации</t>
  </si>
  <si>
    <t>Замеры сопротивлений изоляции</t>
  </si>
  <si>
    <t>Освидетельствование и зарядка огнетушителей</t>
  </si>
  <si>
    <t>Текущий ремонт оргтехники</t>
  </si>
  <si>
    <t>Заправка картриджей</t>
  </si>
  <si>
    <t>ДОУ</t>
  </si>
  <si>
    <t>школа</t>
  </si>
  <si>
    <t>7</t>
  </si>
  <si>
    <t>Техосмотр</t>
  </si>
  <si>
    <t>Акарицидная обработка</t>
  </si>
  <si>
    <t>Дератизация</t>
  </si>
  <si>
    <t>пришкольный участок</t>
  </si>
  <si>
    <t>помещения озд.лагеря</t>
  </si>
  <si>
    <t>874 07 01 01100 78620 611 (ДОУ ОБ)</t>
  </si>
  <si>
    <t xml:space="preserve"> 874 07 01 01100 80100 611 (ДОУ МБ)</t>
  </si>
  <si>
    <t>874 07 02 01100 78620 611 (школа ОБ)</t>
  </si>
  <si>
    <t>874 07 02 01100 80100 611 (школа МБ)</t>
  </si>
  <si>
    <t>874 07 01 01100 80100 611 (ДОУ МБ)</t>
  </si>
  <si>
    <t>Приобретение лицензионных прав</t>
  </si>
  <si>
    <t>Периодические медосмотры</t>
  </si>
  <si>
    <t>Обслуживание 1С: Предприятие</t>
  </si>
  <si>
    <t>Услуги по утилизации отходов</t>
  </si>
  <si>
    <t>Гигиеническое обучение</t>
  </si>
  <si>
    <t>Страхование автотранспорных средств</t>
  </si>
  <si>
    <t>Страхование гражд.ответсвенности перевозки пассажиров</t>
  </si>
  <si>
    <t>Предрейсовые и послерейсовые медосмотры</t>
  </si>
  <si>
    <t>Оплата курсовой подготовки</t>
  </si>
  <si>
    <t>Игры, игрушки</t>
  </si>
  <si>
    <t>Водонагреватель (основное средство)</t>
  </si>
  <si>
    <t>Игры, игрушки (материальные запасы)</t>
  </si>
  <si>
    <t>Хозяйственные товары</t>
  </si>
  <si>
    <t xml:space="preserve">Медикаменты </t>
  </si>
  <si>
    <t>Мягкий инвентарь</t>
  </si>
  <si>
    <t>Посуда</t>
  </si>
  <si>
    <t>Спецодежда</t>
  </si>
  <si>
    <t>Строительные материалы</t>
  </si>
  <si>
    <t>Электротовары</t>
  </si>
  <si>
    <t>Продукты питания</t>
  </si>
  <si>
    <t>Продукты питания (возмещение дети-инвалиды, под опекой)</t>
  </si>
  <si>
    <t>8</t>
  </si>
  <si>
    <t>9</t>
  </si>
  <si>
    <t>10</t>
  </si>
  <si>
    <t>11</t>
  </si>
  <si>
    <t>Учебники (основные средства)</t>
  </si>
  <si>
    <t>Канцелярские товары</t>
  </si>
  <si>
    <t>874 07 07 01300 78320 611 (озд.лагерь ОБ)</t>
  </si>
  <si>
    <t>37,00 руб.</t>
  </si>
  <si>
    <t>Педагогический персонал</t>
  </si>
  <si>
    <t>Учебно - вспомогательный персонал</t>
  </si>
  <si>
    <t>Обслуживающий персонал</t>
  </si>
  <si>
    <t>Административно-управленческий персонал</t>
  </si>
  <si>
    <t>110</t>
  </si>
  <si>
    <t>112</t>
  </si>
  <si>
    <t>874 07 01 01200 78390 612 (ДОУ)</t>
  </si>
  <si>
    <t>874 07 02 01200 78390 612 (школа)</t>
  </si>
  <si>
    <t>321</t>
  </si>
  <si>
    <t>874 10 04 01100 78650 612</t>
  </si>
  <si>
    <t>Компенсация части родительской платы</t>
  </si>
  <si>
    <t>Целевые субсидии</t>
  </si>
  <si>
    <t>Услуги банка</t>
  </si>
  <si>
    <t>Приносящая доход деятельность</t>
  </si>
  <si>
    <t>Обслуживание контрольно-кассовой техники</t>
  </si>
  <si>
    <t>контрольно-кассовая машина</t>
  </si>
  <si>
    <t>Школа</t>
  </si>
  <si>
    <t>меры соцподдержки работникам</t>
  </si>
  <si>
    <t>меры соцподдержки пенсионерам</t>
  </si>
  <si>
    <t xml:space="preserve">приносящая доход деятельность </t>
  </si>
  <si>
    <t>школа, ул.Лесная, д.2</t>
  </si>
  <si>
    <t>ДОУ ул.Молодежная, д.1</t>
  </si>
  <si>
    <t>Замена, ремонт эл/счетчиков</t>
  </si>
  <si>
    <t>Ремонт школы (материалы)</t>
  </si>
  <si>
    <t>Производственный контроль</t>
  </si>
  <si>
    <t>Спортивное оборудование</t>
  </si>
  <si>
    <t>Оплата услуг кредитной организации</t>
  </si>
  <si>
    <t>874 10 04 01100 78650 612 (ДОУ)</t>
  </si>
  <si>
    <t>140 л.с.</t>
  </si>
  <si>
    <t>Оплата налогов, сборов</t>
  </si>
  <si>
    <t>874 07 02 01100 80100 611 (школа МБ) - 756100 руб.00 коп.</t>
  </si>
  <si>
    <t>874 07 01 01100 80100 611 (ДОУ МБ) - 1 710 000 руб.00 коп.</t>
  </si>
  <si>
    <t>874 07 01 01100 78620 611 (ДОУ ОБ) - 11 656 350 руб.00 коп.</t>
  </si>
  <si>
    <t>874 07 02 01100 78620 611 (школа ОБ) -9425100руб.00 коп.</t>
  </si>
  <si>
    <t>874 07 07 01300 84020 611 (озд.лагерь МБ)</t>
  </si>
  <si>
    <t>Компьютерное оборудование</t>
  </si>
  <si>
    <t>Лабораторное оборудование</t>
  </si>
  <si>
    <t>Канцтовары</t>
  </si>
  <si>
    <t>Расходные материалы, дидактический материал</t>
  </si>
  <si>
    <t>ОБ 01</t>
  </si>
  <si>
    <t>МБ 01</t>
  </si>
  <si>
    <t>ОБ 02</t>
  </si>
  <si>
    <t>МБ 02</t>
  </si>
  <si>
    <t>ОБ 0707</t>
  </si>
  <si>
    <t>МБ 0707</t>
  </si>
  <si>
    <t>МБ ремонт</t>
  </si>
  <si>
    <t>ИТОГО</t>
  </si>
  <si>
    <t>остатки с 2017</t>
  </si>
  <si>
    <t>ассигнование на 2018</t>
  </si>
  <si>
    <t>244 (223)</t>
  </si>
  <si>
    <t>244(223)</t>
  </si>
  <si>
    <t>317837,48     111 (211)</t>
  </si>
  <si>
    <t>128185,13      119 (213)</t>
  </si>
  <si>
    <t>415014,04    111 (211)</t>
  </si>
  <si>
    <t>224419,55   119 (213)</t>
  </si>
  <si>
    <t>874 0702 01100 L0970 611 (школа МБ)</t>
  </si>
  <si>
    <r>
      <t>Расчеты (обоснования) к плану финансово-хозяйственной деятельности муниципального учреждения МБОУ "_</t>
    </r>
    <r>
      <rPr>
        <b/>
        <u val="single"/>
        <sz val="12"/>
        <rFont val="Times New Roman"/>
        <family val="1"/>
      </rPr>
      <t>Наводовская ОШ</t>
    </r>
    <r>
      <rPr>
        <b/>
        <sz val="12"/>
        <rFont val="Times New Roman"/>
        <family val="1"/>
      </rPr>
      <t>_" от 15.01.2018 г.</t>
    </r>
  </si>
  <si>
    <t>остаток с 2017</t>
  </si>
  <si>
    <t>областной доу</t>
  </si>
  <si>
    <t>областной школа</t>
  </si>
  <si>
    <t>МБ 0701</t>
  </si>
  <si>
    <t>МБ 0702</t>
  </si>
  <si>
    <t>,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</si>
</sst>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34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4" fontId="1" fillId="35" borderId="13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5" fillId="0" borderId="11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337"/>
  <sheetViews>
    <sheetView zoomScaleSheetLayoutView="100" workbookViewId="0" topLeftCell="C67">
      <selection activeCell="BZ36" sqref="BZ36:DA36"/>
    </sheetView>
  </sheetViews>
  <sheetFormatPr defaultColWidth="0.875" defaultRowHeight="12" customHeight="1"/>
  <cols>
    <col min="1" max="29" width="0.875" style="2" customWidth="1"/>
    <col min="30" max="30" width="3.75390625" style="2" customWidth="1"/>
    <col min="31" max="88" width="0.875" style="2" customWidth="1"/>
    <col min="89" max="89" width="0.875" style="2" hidden="1" customWidth="1"/>
    <col min="90" max="16384" width="0.875" style="2" customWidth="1"/>
  </cols>
  <sheetData>
    <row r="1" ht="24" customHeight="1"/>
    <row r="2" spans="1:129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9" t="s">
        <v>8</v>
      </c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</row>
    <row r="3" spans="1:129" ht="6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0" t="s">
        <v>63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</row>
    <row r="4" spans="1:129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44.25" customHeight="1">
      <c r="A8" s="81" t="s">
        <v>202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15.75" customHeight="1">
      <c r="A10" s="67" t="s">
        <v>62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</row>
    <row r="11" spans="1:129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21.75" customHeigh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3" t="s">
        <v>150</v>
      </c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</row>
    <row r="14" spans="1:129" ht="30" customHeight="1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4" t="s">
        <v>70</v>
      </c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</row>
    <row r="15" spans="1:129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21.75" customHeight="1">
      <c r="A16" s="67" t="s">
        <v>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</row>
    <row r="17" spans="1:129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218" ht="64.5" customHeight="1">
      <c r="A18" s="57" t="s">
        <v>0</v>
      </c>
      <c r="B18" s="58"/>
      <c r="C18" s="58"/>
      <c r="D18" s="58"/>
      <c r="E18" s="58"/>
      <c r="F18" s="59"/>
      <c r="G18" s="71" t="s">
        <v>68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3" t="s">
        <v>2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6" t="s">
        <v>1</v>
      </c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76" t="s">
        <v>61</v>
      </c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8"/>
      <c r="DB18" s="11"/>
      <c r="DC18" s="11"/>
      <c r="DD18" s="11"/>
      <c r="DE18" s="11"/>
      <c r="DF18" s="11"/>
      <c r="DG18" s="11"/>
      <c r="DH18" s="11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</row>
    <row r="19" spans="1:218" ht="12" customHeight="1">
      <c r="A19" s="72">
        <v>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>
        <v>2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>
        <v>3</v>
      </c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>
        <v>4</v>
      </c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</row>
    <row r="20" spans="1:218" ht="18" customHeight="1">
      <c r="A20" s="60" t="s">
        <v>112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2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</row>
    <row r="21" spans="1:218" ht="24.75" customHeight="1">
      <c r="A21" s="147" t="s">
        <v>64</v>
      </c>
      <c r="B21" s="148"/>
      <c r="C21" s="148"/>
      <c r="D21" s="148"/>
      <c r="E21" s="148"/>
      <c r="F21" s="149"/>
      <c r="G21" s="66" t="s">
        <v>149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147" t="s">
        <v>64</v>
      </c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50">
        <f>BZ21/AP21/12</f>
        <v>35857.183333333334</v>
      </c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2"/>
      <c r="BZ21" s="150">
        <f>525720-60000-35433.8</f>
        <v>430286.2</v>
      </c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2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</row>
    <row r="22" spans="1:218" ht="21" customHeight="1">
      <c r="A22" s="46" t="s">
        <v>65</v>
      </c>
      <c r="B22" s="46"/>
      <c r="C22" s="46"/>
      <c r="D22" s="46"/>
      <c r="E22" s="46"/>
      <c r="F22" s="46"/>
      <c r="G22" s="42" t="s">
        <v>146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55">
        <v>17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>
        <f>BZ22/AP22/12</f>
        <v>30349.60093137255</v>
      </c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>
        <f>5611180+317837.48+31434.21+53150+60000+100000+17716.9</f>
        <v>6191318.590000001</v>
      </c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21"/>
      <c r="DV22" s="21"/>
      <c r="DW22" s="21"/>
      <c r="DX22" s="21"/>
      <c r="DY22" s="21"/>
      <c r="DZ22" s="21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</row>
    <row r="23" spans="1:218" ht="23.25" customHeight="1">
      <c r="A23" s="46" t="s">
        <v>66</v>
      </c>
      <c r="B23" s="46"/>
      <c r="C23" s="46"/>
      <c r="D23" s="46"/>
      <c r="E23" s="46"/>
      <c r="F23" s="46"/>
      <c r="G23" s="42" t="s">
        <v>147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55">
        <v>14.5</v>
      </c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>
        <f>BZ23/AP23/12</f>
        <v>15575.287356321838</v>
      </c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f>2810100-100000</f>
        <v>2710100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21"/>
      <c r="DV23" s="21"/>
      <c r="DW23" s="21"/>
      <c r="DX23" s="21"/>
      <c r="DY23" s="21"/>
      <c r="DZ23" s="21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</row>
    <row r="24" spans="1:218" ht="18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5"/>
      <c r="AP24" s="56" t="s">
        <v>3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 t="s">
        <v>4</v>
      </c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75">
        <f>BZ21+BZ22+BZ23</f>
        <v>9331704.790000001</v>
      </c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4"/>
      <c r="DC24" s="4"/>
      <c r="DD24" s="4"/>
      <c r="DE24" s="4"/>
      <c r="DF24" s="4"/>
      <c r="DG24" s="36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25"/>
      <c r="EN24" s="25"/>
      <c r="EO24" s="25"/>
      <c r="EP24" s="25"/>
      <c r="EQ24" s="25"/>
      <c r="ER24" s="25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7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</row>
    <row r="25" spans="1:218" ht="18" customHeight="1">
      <c r="A25" s="60" t="s">
        <v>116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2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</row>
    <row r="26" spans="1:218" ht="18" customHeight="1">
      <c r="A26" s="46" t="s">
        <v>64</v>
      </c>
      <c r="B26" s="46"/>
      <c r="C26" s="46"/>
      <c r="D26" s="46"/>
      <c r="E26" s="46"/>
      <c r="F26" s="46"/>
      <c r="G26" s="42" t="s">
        <v>148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55">
        <v>16</v>
      </c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>
        <f>BZ26/AP26/12</f>
        <v>8909.375</v>
      </c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74">
        <v>1710600</v>
      </c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21"/>
      <c r="DV26" s="21"/>
      <c r="DW26" s="21"/>
      <c r="DX26" s="21"/>
      <c r="DY26" s="21"/>
      <c r="DZ26" s="21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28"/>
    </row>
    <row r="27" spans="1:218" ht="18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5"/>
      <c r="AP27" s="56" t="s">
        <v>3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 t="s">
        <v>4</v>
      </c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75">
        <f>BZ26</f>
        <v>1710600</v>
      </c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7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</row>
    <row r="28" spans="1:218" ht="18" customHeight="1">
      <c r="A28" s="60" t="s">
        <v>114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2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</row>
    <row r="29" spans="1:218" ht="24" customHeight="1">
      <c r="A29" s="46" t="s">
        <v>64</v>
      </c>
      <c r="B29" s="46"/>
      <c r="C29" s="46"/>
      <c r="D29" s="46"/>
      <c r="E29" s="46"/>
      <c r="F29" s="46"/>
      <c r="G29" s="66" t="s">
        <v>149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55">
        <v>3</v>
      </c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>
        <f>BZ29/AP29/12</f>
        <v>37321.527777777774</v>
      </c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>
        <v>1343575</v>
      </c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21"/>
      <c r="DV29" s="21"/>
      <c r="DW29" s="21"/>
      <c r="DX29" s="21"/>
      <c r="DY29" s="21"/>
      <c r="DZ29" s="21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</row>
    <row r="30" spans="1:218" ht="18" customHeight="1">
      <c r="A30" s="46" t="s">
        <v>65</v>
      </c>
      <c r="B30" s="46"/>
      <c r="C30" s="46"/>
      <c r="D30" s="46"/>
      <c r="E30" s="46"/>
      <c r="F30" s="46"/>
      <c r="G30" s="42" t="s">
        <v>146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55">
        <v>14.5</v>
      </c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>
        <f>BZ30/AP30/12</f>
        <v>35215.838735632184</v>
      </c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>
        <f>5694825+415014.04+35433.8-17716.9</f>
        <v>6127555.9399999995</v>
      </c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21"/>
      <c r="DV30" s="21"/>
      <c r="DW30" s="21"/>
      <c r="DX30" s="21"/>
      <c r="DY30" s="21"/>
      <c r="DZ30" s="21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</row>
    <row r="31" spans="1:218" ht="18" customHeight="1">
      <c r="A31" s="46" t="s">
        <v>66</v>
      </c>
      <c r="B31" s="46"/>
      <c r="C31" s="46"/>
      <c r="D31" s="46"/>
      <c r="E31" s="46"/>
      <c r="F31" s="46"/>
      <c r="G31" s="42" t="s">
        <v>147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55">
        <v>1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>
        <f>BZ31/AP31/12</f>
        <v>16150</v>
      </c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>
        <v>193800</v>
      </c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21"/>
      <c r="DV31" s="21"/>
      <c r="DW31" s="21"/>
      <c r="DX31" s="21"/>
      <c r="DY31" s="21"/>
      <c r="DZ31" s="21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</row>
    <row r="32" spans="1:218" ht="18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56" t="s">
        <v>3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 t="s">
        <v>4</v>
      </c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75">
        <f>SUM(BZ29:DA31)</f>
        <v>7664930.9399999995</v>
      </c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4"/>
      <c r="DC32" s="4"/>
      <c r="DD32" s="4"/>
      <c r="DE32" s="4"/>
      <c r="DF32" s="4"/>
      <c r="DG32" s="4"/>
      <c r="DH32" s="4"/>
      <c r="DI32" s="4"/>
      <c r="DJ32" s="36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0"/>
      <c r="EO32" s="30"/>
      <c r="EP32" s="30"/>
      <c r="EQ32" s="30"/>
      <c r="ER32" s="30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7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</row>
    <row r="33" spans="1:218" ht="18" customHeight="1">
      <c r="A33" s="60" t="s">
        <v>115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2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</row>
    <row r="34" spans="1:218" ht="18" customHeight="1">
      <c r="A34" s="46" t="s">
        <v>65</v>
      </c>
      <c r="B34" s="46"/>
      <c r="C34" s="46"/>
      <c r="D34" s="46"/>
      <c r="E34" s="46"/>
      <c r="F34" s="46"/>
      <c r="G34" s="42" t="s">
        <v>148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55">
        <v>5.5</v>
      </c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>
        <f>BZ34/AP34/12</f>
        <v>11456.060606060606</v>
      </c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74">
        <v>756100</v>
      </c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21"/>
      <c r="DV34" s="21"/>
      <c r="DW34" s="21"/>
      <c r="DX34" s="21"/>
      <c r="DY34" s="21"/>
      <c r="DZ34" s="21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28"/>
    </row>
    <row r="35" spans="1:218" ht="18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4"/>
      <c r="AP35" s="56" t="s">
        <v>3</v>
      </c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 t="s">
        <v>4</v>
      </c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75">
        <f>BZ34</f>
        <v>756100</v>
      </c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7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</row>
    <row r="36" spans="1:218" ht="18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4"/>
      <c r="AP36" s="68" t="s">
        <v>69</v>
      </c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70"/>
      <c r="BH36" s="68" t="s">
        <v>4</v>
      </c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70"/>
      <c r="BZ36" s="68">
        <f>BZ24+BZ27+BZ32+BZ35</f>
        <v>19463335.73</v>
      </c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70"/>
      <c r="DB36" s="4"/>
      <c r="DC36" s="4"/>
      <c r="DD36" s="4"/>
      <c r="DE36" s="4"/>
      <c r="DF36" s="4"/>
      <c r="DG36" s="4"/>
      <c r="DH36" s="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7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</row>
    <row r="39" spans="80:106" ht="12" customHeight="1"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</row>
    <row r="41" ht="14.25" customHeight="1"/>
    <row r="42" spans="1:105" s="6" customFormat="1" ht="14.25">
      <c r="A42" s="67" t="s">
        <v>75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</row>
    <row r="43" ht="10.5" customHeight="1"/>
    <row r="44" spans="1:105" s="3" customFormat="1" ht="45" customHeight="1">
      <c r="A44" s="111" t="s">
        <v>0</v>
      </c>
      <c r="B44" s="112"/>
      <c r="C44" s="112"/>
      <c r="D44" s="112"/>
      <c r="E44" s="112"/>
      <c r="F44" s="113"/>
      <c r="G44" s="111" t="s">
        <v>14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3"/>
      <c r="AE44" s="111" t="s">
        <v>10</v>
      </c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3"/>
      <c r="BD44" s="111" t="s">
        <v>56</v>
      </c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3"/>
      <c r="BT44" s="111" t="s">
        <v>11</v>
      </c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3"/>
      <c r="CJ44" s="111" t="s">
        <v>12</v>
      </c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3"/>
    </row>
    <row r="45" spans="1:105" s="4" customFormat="1" ht="12.75">
      <c r="A45" s="72">
        <v>1</v>
      </c>
      <c r="B45" s="72"/>
      <c r="C45" s="72"/>
      <c r="D45" s="72"/>
      <c r="E45" s="72"/>
      <c r="F45" s="72"/>
      <c r="G45" s="72">
        <v>2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>
        <v>3</v>
      </c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>
        <v>4</v>
      </c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>
        <v>5</v>
      </c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>
        <v>6</v>
      </c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</row>
    <row r="46" spans="1:105" s="4" customFormat="1" ht="14.25">
      <c r="A46" s="60" t="s">
        <v>112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2"/>
    </row>
    <row r="47" spans="1:105" s="4" customFormat="1" ht="26.25" customHeight="1">
      <c r="A47" s="37" t="s">
        <v>64</v>
      </c>
      <c r="B47" s="37"/>
      <c r="C47" s="37"/>
      <c r="D47" s="37"/>
      <c r="E47" s="37"/>
      <c r="F47" s="37"/>
      <c r="G47" s="38" t="s">
        <v>72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40">
        <v>100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39">
        <v>10</v>
      </c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>
        <v>81</v>
      </c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108">
        <v>8120</v>
      </c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</row>
    <row r="48" spans="1:105" s="4" customFormat="1" ht="14.25">
      <c r="A48" s="60" t="s">
        <v>113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2"/>
    </row>
    <row r="49" spans="1:105" s="4" customFormat="1" ht="27.75" customHeight="1">
      <c r="A49" s="37" t="s">
        <v>64</v>
      </c>
      <c r="B49" s="37"/>
      <c r="C49" s="37"/>
      <c r="D49" s="37"/>
      <c r="E49" s="37"/>
      <c r="F49" s="37"/>
      <c r="G49" s="38" t="s">
        <v>71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</row>
    <row r="50" spans="1:105" s="4" customFormat="1" ht="16.5" customHeight="1">
      <c r="A50" s="37" t="s">
        <v>65</v>
      </c>
      <c r="B50" s="37"/>
      <c r="C50" s="37"/>
      <c r="D50" s="37"/>
      <c r="E50" s="37"/>
      <c r="F50" s="37"/>
      <c r="G50" s="38" t="s">
        <v>72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</row>
    <row r="51" spans="1:105" s="4" customFormat="1" ht="12.75">
      <c r="A51" s="37" t="s">
        <v>66</v>
      </c>
      <c r="B51" s="37"/>
      <c r="C51" s="37"/>
      <c r="D51" s="37"/>
      <c r="E51" s="37"/>
      <c r="F51" s="37"/>
      <c r="G51" s="38" t="s">
        <v>73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</row>
    <row r="52" spans="1:105" s="4" customFormat="1" ht="27.75" customHeight="1">
      <c r="A52" s="37" t="s">
        <v>67</v>
      </c>
      <c r="B52" s="37"/>
      <c r="C52" s="37"/>
      <c r="D52" s="37"/>
      <c r="E52" s="37"/>
      <c r="F52" s="37"/>
      <c r="G52" s="38" t="s">
        <v>74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</row>
    <row r="53" spans="1:105" s="4" customFormat="1" ht="14.25">
      <c r="A53" s="130"/>
      <c r="B53" s="130"/>
      <c r="C53" s="130"/>
      <c r="D53" s="130"/>
      <c r="E53" s="130"/>
      <c r="F53" s="130"/>
      <c r="G53" s="131" t="s">
        <v>76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3"/>
      <c r="AE53" s="39" t="s">
        <v>4</v>
      </c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 t="s">
        <v>4</v>
      </c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 t="s">
        <v>4</v>
      </c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98">
        <f>SUM(CJ49:DA52)</f>
        <v>0</v>
      </c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</row>
    <row r="54" spans="1:105" s="4" customFormat="1" ht="12.75">
      <c r="A54" s="115" t="s">
        <v>114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</row>
    <row r="55" spans="1:105" s="4" customFormat="1" ht="26.25" customHeight="1">
      <c r="A55" s="37" t="s">
        <v>64</v>
      </c>
      <c r="B55" s="37"/>
      <c r="C55" s="37"/>
      <c r="D55" s="37"/>
      <c r="E55" s="37"/>
      <c r="F55" s="37"/>
      <c r="G55" s="38" t="s">
        <v>71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</row>
    <row r="56" spans="1:105" s="4" customFormat="1" ht="12.75">
      <c r="A56" s="37" t="s">
        <v>65</v>
      </c>
      <c r="B56" s="37"/>
      <c r="C56" s="37"/>
      <c r="D56" s="37"/>
      <c r="E56" s="37"/>
      <c r="F56" s="37"/>
      <c r="G56" s="38" t="s">
        <v>72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40">
        <v>100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39">
        <v>10</v>
      </c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>
        <v>89</v>
      </c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108">
        <v>8900</v>
      </c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</row>
    <row r="57" spans="1:105" s="4" customFormat="1" ht="14.25">
      <c r="A57" s="130"/>
      <c r="B57" s="130"/>
      <c r="C57" s="130"/>
      <c r="D57" s="130"/>
      <c r="E57" s="130"/>
      <c r="F57" s="130"/>
      <c r="G57" s="131" t="s">
        <v>76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3"/>
      <c r="AE57" s="39" t="s">
        <v>4</v>
      </c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 t="s">
        <v>4</v>
      </c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 t="s">
        <v>4</v>
      </c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98">
        <f>CJ55+CJ56</f>
        <v>8900</v>
      </c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</row>
    <row r="58" spans="1:105" s="4" customFormat="1" ht="12.75">
      <c r="A58" s="115" t="s">
        <v>115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7"/>
    </row>
    <row r="59" spans="1:105" s="4" customFormat="1" ht="25.5" customHeight="1">
      <c r="A59" s="37" t="s">
        <v>64</v>
      </c>
      <c r="B59" s="37"/>
      <c r="C59" s="37"/>
      <c r="D59" s="37"/>
      <c r="E59" s="37"/>
      <c r="F59" s="37"/>
      <c r="G59" s="38" t="s">
        <v>71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</row>
    <row r="60" spans="1:105" s="5" customFormat="1" ht="15" customHeight="1">
      <c r="A60" s="37" t="s">
        <v>65</v>
      </c>
      <c r="B60" s="37"/>
      <c r="C60" s="37"/>
      <c r="D60" s="37"/>
      <c r="E60" s="37"/>
      <c r="F60" s="37"/>
      <c r="G60" s="38" t="s">
        <v>72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</row>
    <row r="61" spans="1:105" s="5" customFormat="1" ht="15" customHeight="1">
      <c r="A61" s="37" t="s">
        <v>66</v>
      </c>
      <c r="B61" s="37"/>
      <c r="C61" s="37"/>
      <c r="D61" s="37"/>
      <c r="E61" s="37"/>
      <c r="F61" s="37"/>
      <c r="G61" s="38" t="s">
        <v>73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</row>
    <row r="62" spans="1:105" s="5" customFormat="1" ht="15" customHeight="1">
      <c r="A62" s="37"/>
      <c r="B62" s="37"/>
      <c r="C62" s="37"/>
      <c r="D62" s="37"/>
      <c r="E62" s="37"/>
      <c r="F62" s="37"/>
      <c r="G62" s="101" t="s">
        <v>3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2"/>
      <c r="AE62" s="104" t="s">
        <v>4</v>
      </c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 t="s">
        <v>4</v>
      </c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 t="s">
        <v>4</v>
      </c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3">
        <f>CJ59+CJ60+CJ61</f>
        <v>0</v>
      </c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</row>
    <row r="63" spans="1:105" s="5" customFormat="1" ht="15" customHeight="1">
      <c r="A63" s="37"/>
      <c r="B63" s="37"/>
      <c r="C63" s="37"/>
      <c r="D63" s="37"/>
      <c r="E63" s="37"/>
      <c r="F63" s="37"/>
      <c r="G63" s="101" t="s">
        <v>77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2"/>
      <c r="AE63" s="104" t="s">
        <v>4</v>
      </c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 t="s">
        <v>4</v>
      </c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 t="s">
        <v>4</v>
      </c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3">
        <f>CJ47+CJ53+CJ57+CJ62</f>
        <v>17020</v>
      </c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</row>
    <row r="65" spans="1:105" s="6" customFormat="1" ht="14.25">
      <c r="A65" s="67" t="s">
        <v>13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</row>
    <row r="66" ht="10.5" customHeight="1"/>
    <row r="67" spans="1:105" s="3" customFormat="1" ht="55.5" customHeight="1">
      <c r="A67" s="111" t="s">
        <v>0</v>
      </c>
      <c r="B67" s="112"/>
      <c r="C67" s="112"/>
      <c r="D67" s="112"/>
      <c r="E67" s="112"/>
      <c r="F67" s="113"/>
      <c r="G67" s="111" t="s">
        <v>14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3"/>
      <c r="AE67" s="111" t="s">
        <v>15</v>
      </c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3"/>
      <c r="AZ67" s="111" t="s">
        <v>16</v>
      </c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3"/>
      <c r="BR67" s="111" t="s">
        <v>17</v>
      </c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3"/>
      <c r="CJ67" s="111" t="s">
        <v>12</v>
      </c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3"/>
    </row>
    <row r="68" spans="1:105" s="4" customFormat="1" ht="12.75">
      <c r="A68" s="72">
        <v>1</v>
      </c>
      <c r="B68" s="72"/>
      <c r="C68" s="72"/>
      <c r="D68" s="72"/>
      <c r="E68" s="72"/>
      <c r="F68" s="72"/>
      <c r="G68" s="72">
        <v>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>
        <v>3</v>
      </c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>
        <v>4</v>
      </c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>
        <v>5</v>
      </c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>
        <v>6</v>
      </c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</row>
    <row r="69" spans="1:105" s="5" customFormat="1" ht="15" customHeight="1">
      <c r="A69" s="37"/>
      <c r="B69" s="37"/>
      <c r="C69" s="37"/>
      <c r="D69" s="37"/>
      <c r="E69" s="37"/>
      <c r="F69" s="37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</row>
    <row r="70" spans="1:105" s="5" customFormat="1" ht="15" customHeight="1">
      <c r="A70" s="37"/>
      <c r="B70" s="37"/>
      <c r="C70" s="37"/>
      <c r="D70" s="37"/>
      <c r="E70" s="37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</row>
    <row r="71" spans="1:105" s="5" customFormat="1" ht="15" customHeight="1">
      <c r="A71" s="37"/>
      <c r="B71" s="37"/>
      <c r="C71" s="37"/>
      <c r="D71" s="37"/>
      <c r="E71" s="37"/>
      <c r="F71" s="37"/>
      <c r="G71" s="134" t="s">
        <v>3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5"/>
      <c r="AE71" s="39" t="s">
        <v>4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 t="s">
        <v>4</v>
      </c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 t="s">
        <v>4</v>
      </c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</row>
    <row r="73" spans="1:105" s="6" customFormat="1" ht="41.25" customHeight="1">
      <c r="A73" s="136" t="s">
        <v>18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</row>
    <row r="74" ht="10.5" customHeight="1"/>
    <row r="75" spans="1:105" ht="55.5" customHeight="1">
      <c r="A75" s="111" t="s">
        <v>0</v>
      </c>
      <c r="B75" s="112"/>
      <c r="C75" s="112"/>
      <c r="D75" s="112"/>
      <c r="E75" s="112"/>
      <c r="F75" s="113"/>
      <c r="G75" s="111" t="s">
        <v>60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3"/>
      <c r="BW75" s="111" t="s">
        <v>58</v>
      </c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3"/>
      <c r="CM75" s="111" t="s">
        <v>59</v>
      </c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3"/>
    </row>
    <row r="76" spans="1:105" s="1" customFormat="1" ht="12.75">
      <c r="A76" s="72">
        <v>1</v>
      </c>
      <c r="B76" s="72"/>
      <c r="C76" s="72"/>
      <c r="D76" s="72"/>
      <c r="E76" s="72"/>
      <c r="F76" s="72"/>
      <c r="G76" s="72">
        <v>2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>
        <v>3</v>
      </c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>
        <v>4</v>
      </c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</row>
    <row r="77" spans="1:105" s="1" customFormat="1" ht="12.75">
      <c r="A77" s="118" t="s">
        <v>64</v>
      </c>
      <c r="B77" s="119"/>
      <c r="C77" s="119"/>
      <c r="D77" s="119"/>
      <c r="E77" s="119"/>
      <c r="F77" s="120"/>
      <c r="G77" s="121" t="s">
        <v>178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3"/>
      <c r="BW77" s="124">
        <v>30.2</v>
      </c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6"/>
      <c r="CM77" s="127">
        <f>2701230+128185.13-31434.21</f>
        <v>2797980.92</v>
      </c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9"/>
    </row>
    <row r="78" spans="1:105" s="1" customFormat="1" ht="12.75">
      <c r="A78" s="118" t="s">
        <v>65</v>
      </c>
      <c r="B78" s="119"/>
      <c r="C78" s="119"/>
      <c r="D78" s="119"/>
      <c r="E78" s="119"/>
      <c r="F78" s="120"/>
      <c r="G78" s="121" t="s">
        <v>177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3"/>
      <c r="BW78" s="124">
        <v>30.2</v>
      </c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127">
        <v>418790</v>
      </c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9"/>
    </row>
    <row r="79" spans="1:105" s="1" customFormat="1" ht="12.75">
      <c r="A79" s="118" t="s">
        <v>66</v>
      </c>
      <c r="B79" s="119"/>
      <c r="C79" s="119"/>
      <c r="D79" s="119"/>
      <c r="E79" s="119"/>
      <c r="F79" s="120"/>
      <c r="G79" s="121" t="s">
        <v>179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3"/>
      <c r="BW79" s="124">
        <v>30.2</v>
      </c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6"/>
      <c r="CM79" s="127">
        <f>2184000+224419.55</f>
        <v>2408419.55</v>
      </c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9"/>
    </row>
    <row r="80" spans="1:105" ht="15">
      <c r="A80" s="118" t="s">
        <v>67</v>
      </c>
      <c r="B80" s="119"/>
      <c r="C80" s="119"/>
      <c r="D80" s="119"/>
      <c r="E80" s="119"/>
      <c r="F80" s="120"/>
      <c r="G80" s="121" t="s">
        <v>176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3"/>
      <c r="BW80" s="124">
        <v>30.2</v>
      </c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6"/>
      <c r="CM80" s="127">
        <v>228700</v>
      </c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9"/>
    </row>
    <row r="81" spans="1:105" s="1" customFormat="1" ht="13.5" customHeight="1">
      <c r="A81" s="37"/>
      <c r="B81" s="37"/>
      <c r="C81" s="37"/>
      <c r="D81" s="37"/>
      <c r="E81" s="37"/>
      <c r="F81" s="37"/>
      <c r="G81" s="137" t="s">
        <v>3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5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108">
        <f>CM77+CM78+CM79+CM80</f>
        <v>5853890.47</v>
      </c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</row>
    <row r="82" ht="3" customHeight="1"/>
    <row r="83" spans="1:105" s="7" customFormat="1" ht="12">
      <c r="A83" s="139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</row>
    <row r="85" spans="1:105" s="6" customFormat="1" ht="14.25">
      <c r="A85" s="67" t="s">
        <v>19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</row>
    <row r="86" ht="6" customHeight="1"/>
    <row r="87" spans="1:105" s="6" customFormat="1" ht="14.25">
      <c r="A87" s="6" t="s">
        <v>7</v>
      </c>
      <c r="X87" s="83" t="s">
        <v>85</v>
      </c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</row>
    <row r="88" spans="24:105" s="6" customFormat="1" ht="6" customHeight="1"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1:105" s="6" customFormat="1" ht="14.25">
      <c r="A89" s="82" t="s">
        <v>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</row>
    <row r="90" ht="10.5" customHeight="1"/>
    <row r="91" spans="1:105" s="3" customFormat="1" ht="45" customHeight="1">
      <c r="A91" s="111" t="s">
        <v>0</v>
      </c>
      <c r="B91" s="112"/>
      <c r="C91" s="112"/>
      <c r="D91" s="112"/>
      <c r="E91" s="112"/>
      <c r="F91" s="112"/>
      <c r="G91" s="113"/>
      <c r="H91" s="111" t="s">
        <v>22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3"/>
      <c r="BD91" s="111" t="s">
        <v>23</v>
      </c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3"/>
      <c r="BT91" s="111" t="s">
        <v>24</v>
      </c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3"/>
      <c r="CJ91" s="111" t="s">
        <v>21</v>
      </c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3"/>
    </row>
    <row r="92" spans="1:105" s="4" customFormat="1" ht="12.75">
      <c r="A92" s="72">
        <v>1</v>
      </c>
      <c r="B92" s="72"/>
      <c r="C92" s="72"/>
      <c r="D92" s="72"/>
      <c r="E92" s="72"/>
      <c r="F92" s="72"/>
      <c r="G92" s="72"/>
      <c r="H92" s="72">
        <v>2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>
        <v>3</v>
      </c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>
        <v>4</v>
      </c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>
        <v>5</v>
      </c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</row>
    <row r="93" spans="1:105" s="5" customFormat="1" ht="15" customHeight="1">
      <c r="A93" s="37"/>
      <c r="B93" s="37"/>
      <c r="C93" s="37"/>
      <c r="D93" s="37"/>
      <c r="E93" s="37"/>
      <c r="F93" s="37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</row>
    <row r="94" spans="1:105" s="5" customFormat="1" ht="15" customHeight="1">
      <c r="A94" s="37"/>
      <c r="B94" s="37"/>
      <c r="C94" s="37"/>
      <c r="D94" s="37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</row>
    <row r="95" spans="1:105" s="5" customFormat="1" ht="15" customHeight="1">
      <c r="A95" s="37"/>
      <c r="B95" s="37"/>
      <c r="C95" s="37"/>
      <c r="D95" s="37"/>
      <c r="E95" s="37"/>
      <c r="F95" s="37"/>
      <c r="G95" s="37"/>
      <c r="H95" s="134" t="s">
        <v>3</v>
      </c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5"/>
      <c r="BD95" s="39" t="s">
        <v>4</v>
      </c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 t="s">
        <v>4</v>
      </c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</row>
    <row r="96" s="1" customFormat="1" ht="12" customHeight="1"/>
    <row r="97" spans="1:105" s="6" customFormat="1" ht="14.25">
      <c r="A97" s="67" t="s">
        <v>25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</row>
    <row r="98" ht="6" customHeight="1"/>
    <row r="99" spans="1:105" s="6" customFormat="1" ht="14.25">
      <c r="A99" s="6" t="s">
        <v>7</v>
      </c>
      <c r="X99" s="83" t="s">
        <v>78</v>
      </c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</row>
    <row r="100" spans="24:105" s="6" customFormat="1" ht="6" customHeight="1"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</row>
    <row r="101" spans="1:105" s="6" customFormat="1" ht="30" customHeight="1">
      <c r="A101" s="82" t="s">
        <v>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4" t="s">
        <v>70</v>
      </c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</row>
    <row r="102" ht="10.5" customHeight="1"/>
    <row r="103" spans="1:105" s="3" customFormat="1" ht="55.5" customHeight="1">
      <c r="A103" s="111" t="s">
        <v>0</v>
      </c>
      <c r="B103" s="112"/>
      <c r="C103" s="112"/>
      <c r="D103" s="112"/>
      <c r="E103" s="112"/>
      <c r="F103" s="112"/>
      <c r="G103" s="113"/>
      <c r="H103" s="111" t="s">
        <v>9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3"/>
      <c r="BD103" s="111" t="s">
        <v>81</v>
      </c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3"/>
      <c r="BT103" s="111" t="s">
        <v>82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3"/>
      <c r="CE103" s="111" t="s">
        <v>57</v>
      </c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3"/>
    </row>
    <row r="104" spans="1:105" s="4" customFormat="1" ht="12.75">
      <c r="A104" s="72">
        <v>1</v>
      </c>
      <c r="B104" s="72"/>
      <c r="C104" s="72"/>
      <c r="D104" s="72"/>
      <c r="E104" s="72"/>
      <c r="F104" s="72"/>
      <c r="G104" s="72"/>
      <c r="H104" s="72">
        <v>2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>
        <v>3</v>
      </c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>
        <v>4</v>
      </c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>
        <v>5</v>
      </c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</row>
    <row r="105" spans="1:105" s="4" customFormat="1" ht="14.25">
      <c r="A105" s="60" t="s">
        <v>116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2"/>
    </row>
    <row r="106" spans="1:105" s="4" customFormat="1" ht="12.75">
      <c r="A106" s="37" t="s">
        <v>64</v>
      </c>
      <c r="B106" s="37"/>
      <c r="C106" s="37"/>
      <c r="D106" s="37"/>
      <c r="E106" s="37"/>
      <c r="F106" s="37"/>
      <c r="G106" s="37"/>
      <c r="H106" s="38" t="s">
        <v>79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114">
        <v>0.022</v>
      </c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41">
        <v>125000</v>
      </c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</row>
    <row r="107" spans="1:105" s="4" customFormat="1" ht="12.75">
      <c r="A107" s="37" t="s">
        <v>65</v>
      </c>
      <c r="B107" s="37"/>
      <c r="C107" s="37"/>
      <c r="D107" s="37"/>
      <c r="E107" s="37"/>
      <c r="F107" s="37"/>
      <c r="G107" s="37"/>
      <c r="H107" s="38" t="s">
        <v>175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41">
        <v>5000</v>
      </c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</row>
    <row r="108" spans="1:105" s="4" customFormat="1" ht="14.25">
      <c r="A108" s="37"/>
      <c r="B108" s="37"/>
      <c r="C108" s="37"/>
      <c r="D108" s="37"/>
      <c r="E108" s="37"/>
      <c r="F108" s="37"/>
      <c r="G108" s="37"/>
      <c r="H108" s="99" t="s">
        <v>3</v>
      </c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100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 t="s">
        <v>4</v>
      </c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98">
        <f>CE106+CE107</f>
        <v>130000</v>
      </c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</row>
    <row r="109" spans="1:105" s="4" customFormat="1" ht="13.5" customHeight="1">
      <c r="A109" s="60" t="s">
        <v>115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2"/>
    </row>
    <row r="110" spans="1:105" s="4" customFormat="1" ht="12.75">
      <c r="A110" s="37" t="s">
        <v>64</v>
      </c>
      <c r="B110" s="37"/>
      <c r="C110" s="37"/>
      <c r="D110" s="37"/>
      <c r="E110" s="37"/>
      <c r="F110" s="37"/>
      <c r="G110" s="37"/>
      <c r="H110" s="38" t="s">
        <v>79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114">
        <v>0.022</v>
      </c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41">
        <v>154700</v>
      </c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</row>
    <row r="111" spans="1:105" s="4" customFormat="1" ht="12.75">
      <c r="A111" s="37" t="s">
        <v>65</v>
      </c>
      <c r="B111" s="37"/>
      <c r="C111" s="37"/>
      <c r="D111" s="37"/>
      <c r="E111" s="37"/>
      <c r="F111" s="37"/>
      <c r="G111" s="37"/>
      <c r="H111" s="38" t="s">
        <v>83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9" t="s">
        <v>174</v>
      </c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 t="s">
        <v>145</v>
      </c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41">
        <v>5000</v>
      </c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</row>
    <row r="112" spans="1:105" s="4" customFormat="1" ht="12.75">
      <c r="A112" s="37" t="s">
        <v>66</v>
      </c>
      <c r="B112" s="37"/>
      <c r="C112" s="37"/>
      <c r="D112" s="37"/>
      <c r="E112" s="37"/>
      <c r="F112" s="37"/>
      <c r="G112" s="37"/>
      <c r="H112" s="38" t="s">
        <v>80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9">
        <v>12.2</v>
      </c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 t="s">
        <v>84</v>
      </c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</row>
    <row r="113" spans="1:105" s="4" customFormat="1" ht="14.25">
      <c r="A113" s="37"/>
      <c r="B113" s="37"/>
      <c r="C113" s="37"/>
      <c r="D113" s="37"/>
      <c r="E113" s="37"/>
      <c r="F113" s="37"/>
      <c r="G113" s="37"/>
      <c r="H113" s="99" t="s">
        <v>3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100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 t="s">
        <v>4</v>
      </c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98">
        <f>CE110+CE111+CE112</f>
        <v>159700</v>
      </c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</row>
    <row r="114" spans="1:105" s="5" customFormat="1" ht="15" customHeight="1">
      <c r="A114" s="37"/>
      <c r="B114" s="37"/>
      <c r="C114" s="37"/>
      <c r="D114" s="37"/>
      <c r="E114" s="37"/>
      <c r="F114" s="37"/>
      <c r="G114" s="37"/>
      <c r="H114" s="99" t="s">
        <v>77</v>
      </c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100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 t="s">
        <v>4</v>
      </c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8">
        <f>CE108+CE113</f>
        <v>289700</v>
      </c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</row>
    <row r="116" spans="1:105" s="6" customFormat="1" ht="14.25">
      <c r="A116" s="67" t="s">
        <v>26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</row>
    <row r="117" ht="6" customHeight="1"/>
    <row r="118" spans="1:105" s="6" customFormat="1" ht="14.25">
      <c r="A118" s="6" t="s">
        <v>7</v>
      </c>
      <c r="X118" s="83" t="s">
        <v>85</v>
      </c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</row>
    <row r="119" spans="24:105" s="6" customFormat="1" ht="6" customHeight="1"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</row>
    <row r="120" spans="1:105" s="6" customFormat="1" ht="14.25">
      <c r="A120" s="82" t="s">
        <v>6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</row>
    <row r="121" ht="10.5" customHeight="1"/>
    <row r="122" spans="1:105" s="3" customFormat="1" ht="45" customHeight="1">
      <c r="A122" s="111" t="s">
        <v>0</v>
      </c>
      <c r="B122" s="112"/>
      <c r="C122" s="112"/>
      <c r="D122" s="112"/>
      <c r="E122" s="112"/>
      <c r="F122" s="112"/>
      <c r="G122" s="113"/>
      <c r="H122" s="111" t="s">
        <v>22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3"/>
      <c r="BD122" s="111" t="s">
        <v>23</v>
      </c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3"/>
      <c r="BT122" s="111" t="s">
        <v>24</v>
      </c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3"/>
      <c r="CJ122" s="111" t="s">
        <v>21</v>
      </c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3"/>
    </row>
    <row r="123" spans="1:105" s="4" customFormat="1" ht="12.75">
      <c r="A123" s="72">
        <v>1</v>
      </c>
      <c r="B123" s="72"/>
      <c r="C123" s="72"/>
      <c r="D123" s="72"/>
      <c r="E123" s="72"/>
      <c r="F123" s="72"/>
      <c r="G123" s="72"/>
      <c r="H123" s="72">
        <v>2</v>
      </c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>
        <v>3</v>
      </c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>
        <v>4</v>
      </c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>
        <v>5</v>
      </c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</row>
    <row r="124" spans="1:105" s="5" customFormat="1" ht="15" customHeight="1">
      <c r="A124" s="37"/>
      <c r="B124" s="37"/>
      <c r="C124" s="37"/>
      <c r="D124" s="37"/>
      <c r="E124" s="37"/>
      <c r="F124" s="37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</row>
    <row r="125" spans="1:105" s="5" customFormat="1" ht="15" customHeight="1">
      <c r="A125" s="37"/>
      <c r="B125" s="37"/>
      <c r="C125" s="37"/>
      <c r="D125" s="37"/>
      <c r="E125" s="37"/>
      <c r="F125" s="37"/>
      <c r="G125" s="37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</row>
    <row r="126" spans="1:105" s="5" customFormat="1" ht="15" customHeight="1">
      <c r="A126" s="37"/>
      <c r="B126" s="37"/>
      <c r="C126" s="37"/>
      <c r="D126" s="37"/>
      <c r="E126" s="37"/>
      <c r="F126" s="37"/>
      <c r="G126" s="37"/>
      <c r="H126" s="134" t="s">
        <v>3</v>
      </c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5"/>
      <c r="BD126" s="39" t="s">
        <v>4</v>
      </c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 t="s">
        <v>4</v>
      </c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</row>
    <row r="128" spans="1:105" s="6" customFormat="1" ht="27" customHeight="1">
      <c r="A128" s="136" t="s">
        <v>27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</row>
    <row r="129" ht="6" customHeight="1"/>
    <row r="130" spans="1:105" s="6" customFormat="1" ht="14.25">
      <c r="A130" s="6" t="s">
        <v>7</v>
      </c>
      <c r="X130" s="83" t="s">
        <v>85</v>
      </c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</row>
    <row r="131" spans="24:105" s="6" customFormat="1" ht="6" customHeight="1"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</row>
    <row r="132" spans="1:105" s="6" customFormat="1" ht="14.25">
      <c r="A132" s="82" t="s">
        <v>6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</row>
    <row r="133" ht="10.5" customHeight="1"/>
    <row r="134" spans="1:105" s="3" customFormat="1" ht="45" customHeight="1">
      <c r="A134" s="111" t="s">
        <v>0</v>
      </c>
      <c r="B134" s="112"/>
      <c r="C134" s="112"/>
      <c r="D134" s="112"/>
      <c r="E134" s="112"/>
      <c r="F134" s="112"/>
      <c r="G134" s="113"/>
      <c r="H134" s="111" t="s">
        <v>22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3"/>
      <c r="BD134" s="111" t="s">
        <v>23</v>
      </c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3"/>
      <c r="BT134" s="111" t="s">
        <v>24</v>
      </c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3"/>
      <c r="CJ134" s="111" t="s">
        <v>21</v>
      </c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3"/>
    </row>
    <row r="135" spans="1:105" s="4" customFormat="1" ht="12.75">
      <c r="A135" s="72">
        <v>1</v>
      </c>
      <c r="B135" s="72"/>
      <c r="C135" s="72"/>
      <c r="D135" s="72"/>
      <c r="E135" s="72"/>
      <c r="F135" s="72"/>
      <c r="G135" s="72"/>
      <c r="H135" s="72">
        <v>2</v>
      </c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>
        <v>3</v>
      </c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>
        <v>4</v>
      </c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>
        <v>5</v>
      </c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</row>
    <row r="136" spans="1:105" s="5" customFormat="1" ht="15" customHeight="1">
      <c r="A136" s="37"/>
      <c r="B136" s="37"/>
      <c r="C136" s="37"/>
      <c r="D136" s="37"/>
      <c r="E136" s="37"/>
      <c r="F136" s="37"/>
      <c r="G136" s="3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</row>
    <row r="137" spans="1:105" s="5" customFormat="1" ht="15" customHeight="1">
      <c r="A137" s="37"/>
      <c r="B137" s="37"/>
      <c r="C137" s="37"/>
      <c r="D137" s="37"/>
      <c r="E137" s="37"/>
      <c r="F137" s="37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</row>
    <row r="138" spans="1:105" s="5" customFormat="1" ht="15" customHeight="1">
      <c r="A138" s="37"/>
      <c r="B138" s="37"/>
      <c r="C138" s="37"/>
      <c r="D138" s="37"/>
      <c r="E138" s="37"/>
      <c r="F138" s="37"/>
      <c r="G138" s="37"/>
      <c r="H138" s="134" t="s">
        <v>3</v>
      </c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5"/>
      <c r="BD138" s="39" t="s">
        <v>4</v>
      </c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 t="s">
        <v>4</v>
      </c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</row>
    <row r="140" spans="1:105" s="6" customFormat="1" ht="14.25">
      <c r="A140" s="67" t="s">
        <v>28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</row>
    <row r="141" ht="6" customHeight="1"/>
    <row r="142" spans="1:105" s="6" customFormat="1" ht="14.25">
      <c r="A142" s="6" t="s">
        <v>7</v>
      </c>
      <c r="X142" s="83" t="s">
        <v>86</v>
      </c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</row>
    <row r="143" spans="24:105" s="6" customFormat="1" ht="6" customHeight="1"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</row>
    <row r="144" spans="1:105" s="6" customFormat="1" ht="30.75" customHeight="1">
      <c r="A144" s="82" t="s">
        <v>6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4" t="s">
        <v>70</v>
      </c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</row>
    <row r="145" ht="10.5" customHeight="1"/>
    <row r="146" spans="1:105" s="6" customFormat="1" ht="14.25">
      <c r="A146" s="67" t="s">
        <v>29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</row>
    <row r="147" ht="10.5" customHeight="1"/>
    <row r="148" spans="1:105" s="3" customFormat="1" ht="45" customHeight="1">
      <c r="A148" s="121" t="s">
        <v>0</v>
      </c>
      <c r="B148" s="122"/>
      <c r="C148" s="122"/>
      <c r="D148" s="122"/>
      <c r="E148" s="122"/>
      <c r="F148" s="122"/>
      <c r="G148" s="123"/>
      <c r="H148" s="121" t="s">
        <v>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3"/>
      <c r="AP148" s="121" t="s">
        <v>31</v>
      </c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3"/>
      <c r="BF148" s="121" t="s">
        <v>32</v>
      </c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3"/>
      <c r="BV148" s="121" t="s">
        <v>33</v>
      </c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3"/>
      <c r="CL148" s="121" t="s">
        <v>12</v>
      </c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3"/>
    </row>
    <row r="149" spans="1:105" s="4" customFormat="1" ht="12.75">
      <c r="A149" s="72">
        <v>1</v>
      </c>
      <c r="B149" s="72"/>
      <c r="C149" s="72"/>
      <c r="D149" s="72"/>
      <c r="E149" s="72"/>
      <c r="F149" s="72"/>
      <c r="G149" s="72"/>
      <c r="H149" s="72">
        <v>2</v>
      </c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>
        <v>3</v>
      </c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>
        <v>4</v>
      </c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>
        <v>5</v>
      </c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>
        <v>6</v>
      </c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</row>
    <row r="150" spans="1:105" s="4" customFormat="1" ht="14.25">
      <c r="A150" s="60" t="s">
        <v>116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2"/>
    </row>
    <row r="151" spans="1:105" s="4" customFormat="1" ht="12.75">
      <c r="A151" s="37" t="s">
        <v>64</v>
      </c>
      <c r="B151" s="37"/>
      <c r="C151" s="37"/>
      <c r="D151" s="37"/>
      <c r="E151" s="37"/>
      <c r="F151" s="37"/>
      <c r="G151" s="37"/>
      <c r="H151" s="38" t="s">
        <v>87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9">
        <v>1</v>
      </c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>
        <v>12</v>
      </c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40">
        <v>500</v>
      </c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1">
        <v>8000</v>
      </c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</row>
    <row r="152" spans="1:105" s="4" customFormat="1" ht="14.25">
      <c r="A152" s="60" t="s">
        <v>114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2"/>
    </row>
    <row r="153" spans="1:105" s="4" customFormat="1" ht="12.75">
      <c r="A153" s="37" t="s">
        <v>64</v>
      </c>
      <c r="B153" s="37"/>
      <c r="C153" s="37"/>
      <c r="D153" s="37"/>
      <c r="E153" s="37"/>
      <c r="F153" s="37"/>
      <c r="G153" s="37"/>
      <c r="H153" s="38" t="s">
        <v>88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9">
        <v>1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>
        <v>12</v>
      </c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40">
        <v>2000</v>
      </c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1">
        <v>24000</v>
      </c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</row>
    <row r="154" spans="1:105" s="4" customFormat="1" ht="14.25">
      <c r="A154" s="60" t="s">
        <v>115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2"/>
    </row>
    <row r="155" spans="1:105" s="4" customFormat="1" ht="12.75">
      <c r="A155" s="37" t="s">
        <v>64</v>
      </c>
      <c r="B155" s="37"/>
      <c r="C155" s="37"/>
      <c r="D155" s="37"/>
      <c r="E155" s="37"/>
      <c r="F155" s="37"/>
      <c r="G155" s="37"/>
      <c r="H155" s="38" t="s">
        <v>87</v>
      </c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9">
        <v>2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>
        <v>12</v>
      </c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40">
        <v>500</v>
      </c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1">
        <v>7000</v>
      </c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</row>
    <row r="156" spans="1:105" s="4" customFormat="1" ht="12.75">
      <c r="A156" s="37" t="s">
        <v>65</v>
      </c>
      <c r="B156" s="37"/>
      <c r="C156" s="37"/>
      <c r="D156" s="37"/>
      <c r="E156" s="37"/>
      <c r="F156" s="37"/>
      <c r="G156" s="37"/>
      <c r="H156" s="38" t="s">
        <v>89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9">
        <v>1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>
        <v>12</v>
      </c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40">
        <v>83.33</v>
      </c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1">
        <v>1000</v>
      </c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</row>
    <row r="157" spans="1:105" s="4" customFormat="1" ht="12.75">
      <c r="A157" s="37" t="s">
        <v>66</v>
      </c>
      <c r="B157" s="37"/>
      <c r="C157" s="37"/>
      <c r="D157" s="37"/>
      <c r="E157" s="37"/>
      <c r="F157" s="37"/>
      <c r="G157" s="37"/>
      <c r="H157" s="38" t="s">
        <v>88</v>
      </c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</row>
    <row r="158" spans="1:105" s="4" customFormat="1" ht="27.75" customHeight="1">
      <c r="A158" s="37" t="s">
        <v>67</v>
      </c>
      <c r="B158" s="37"/>
      <c r="C158" s="37"/>
      <c r="D158" s="37"/>
      <c r="E158" s="37"/>
      <c r="F158" s="37"/>
      <c r="G158" s="37"/>
      <c r="H158" s="38" t="s">
        <v>90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</row>
    <row r="159" spans="1:105" s="5" customFormat="1" ht="29.25" customHeight="1">
      <c r="A159" s="37" t="s">
        <v>93</v>
      </c>
      <c r="B159" s="37"/>
      <c r="C159" s="37"/>
      <c r="D159" s="37"/>
      <c r="E159" s="37"/>
      <c r="F159" s="37"/>
      <c r="G159" s="37"/>
      <c r="H159" s="38" t="s">
        <v>91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</row>
    <row r="160" spans="1:105" s="5" customFormat="1" ht="18.75" customHeight="1">
      <c r="A160" s="37" t="s">
        <v>94</v>
      </c>
      <c r="B160" s="37"/>
      <c r="C160" s="37"/>
      <c r="D160" s="37"/>
      <c r="E160" s="37"/>
      <c r="F160" s="37"/>
      <c r="G160" s="37"/>
      <c r="H160" s="38" t="s">
        <v>92</v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</row>
    <row r="161" spans="1:105" s="5" customFormat="1" ht="15" customHeight="1">
      <c r="A161" s="37"/>
      <c r="B161" s="37"/>
      <c r="C161" s="37"/>
      <c r="D161" s="37"/>
      <c r="E161" s="37"/>
      <c r="F161" s="37"/>
      <c r="G161" s="37"/>
      <c r="H161" s="109" t="s">
        <v>30</v>
      </c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4" t="s">
        <v>4</v>
      </c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 t="s">
        <v>4</v>
      </c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 t="s">
        <v>4</v>
      </c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3">
        <f>SUM(CL155:DA160)</f>
        <v>8000</v>
      </c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</row>
    <row r="162" spans="1:105" s="5" customFormat="1" ht="15" customHeight="1">
      <c r="A162" s="37"/>
      <c r="B162" s="37"/>
      <c r="C162" s="37"/>
      <c r="D162" s="37"/>
      <c r="E162" s="37"/>
      <c r="F162" s="37"/>
      <c r="G162" s="37"/>
      <c r="H162" s="109" t="s">
        <v>77</v>
      </c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4" t="s">
        <v>4</v>
      </c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 t="s">
        <v>4</v>
      </c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 t="s">
        <v>4</v>
      </c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10">
        <f>CL151+CL153+CL161</f>
        <v>40000</v>
      </c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</row>
    <row r="163" ht="10.5" customHeight="1"/>
    <row r="164" spans="1:105" s="6" customFormat="1" ht="14.25">
      <c r="A164" s="67" t="s">
        <v>34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</row>
    <row r="165" ht="10.5" customHeight="1"/>
    <row r="166" spans="1:105" s="3" customFormat="1" ht="45" customHeight="1">
      <c r="A166" s="111" t="s">
        <v>0</v>
      </c>
      <c r="B166" s="112"/>
      <c r="C166" s="112"/>
      <c r="D166" s="112"/>
      <c r="E166" s="112"/>
      <c r="F166" s="112"/>
      <c r="G166" s="113"/>
      <c r="H166" s="111" t="s">
        <v>9</v>
      </c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3"/>
      <c r="BD166" s="111" t="s">
        <v>35</v>
      </c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3"/>
      <c r="BT166" s="111" t="s">
        <v>36</v>
      </c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3"/>
      <c r="CJ166" s="111" t="s">
        <v>20</v>
      </c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3"/>
    </row>
    <row r="167" spans="1:105" s="4" customFormat="1" ht="12.75">
      <c r="A167" s="72">
        <v>1</v>
      </c>
      <c r="B167" s="72"/>
      <c r="C167" s="72"/>
      <c r="D167" s="72"/>
      <c r="E167" s="72"/>
      <c r="F167" s="72"/>
      <c r="G167" s="72"/>
      <c r="H167" s="72">
        <v>2</v>
      </c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>
        <v>3</v>
      </c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>
        <v>4</v>
      </c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>
        <v>5</v>
      </c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</row>
    <row r="168" spans="1:105" s="5" customFormat="1" ht="15" customHeight="1">
      <c r="A168" s="37"/>
      <c r="B168" s="37"/>
      <c r="C168" s="37"/>
      <c r="D168" s="37"/>
      <c r="E168" s="37"/>
      <c r="F168" s="37"/>
      <c r="G168" s="37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</row>
    <row r="169" spans="1:105" s="5" customFormat="1" ht="15" customHeight="1">
      <c r="A169" s="37"/>
      <c r="B169" s="37"/>
      <c r="C169" s="37"/>
      <c r="D169" s="37"/>
      <c r="E169" s="37"/>
      <c r="F169" s="37"/>
      <c r="G169" s="37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</row>
    <row r="170" spans="1:105" s="5" customFormat="1" ht="15" customHeight="1">
      <c r="A170" s="37"/>
      <c r="B170" s="37"/>
      <c r="C170" s="37"/>
      <c r="D170" s="37"/>
      <c r="E170" s="37"/>
      <c r="F170" s="37"/>
      <c r="G170" s="37"/>
      <c r="H170" s="134" t="s">
        <v>3</v>
      </c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5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</row>
    <row r="171" ht="10.5" customHeight="1"/>
    <row r="172" spans="1:105" s="6" customFormat="1" ht="14.25">
      <c r="A172" s="67" t="s">
        <v>37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</row>
    <row r="173" ht="10.5" customHeight="1"/>
    <row r="174" spans="1:105" s="3" customFormat="1" ht="45" customHeight="1">
      <c r="A174" s="121" t="s">
        <v>0</v>
      </c>
      <c r="B174" s="122"/>
      <c r="C174" s="122"/>
      <c r="D174" s="122"/>
      <c r="E174" s="122"/>
      <c r="F174" s="122"/>
      <c r="G174" s="123"/>
      <c r="H174" s="121" t="s">
        <v>22</v>
      </c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3"/>
      <c r="AP174" s="121" t="s">
        <v>38</v>
      </c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3"/>
      <c r="BF174" s="121" t="s">
        <v>39</v>
      </c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3"/>
      <c r="BV174" s="121" t="s">
        <v>40</v>
      </c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3"/>
      <c r="CL174" s="121" t="s">
        <v>41</v>
      </c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3"/>
    </row>
    <row r="175" spans="1:105" s="4" customFormat="1" ht="12.75">
      <c r="A175" s="72">
        <v>1</v>
      </c>
      <c r="B175" s="72"/>
      <c r="C175" s="72"/>
      <c r="D175" s="72"/>
      <c r="E175" s="72"/>
      <c r="F175" s="72"/>
      <c r="G175" s="72"/>
      <c r="H175" s="72">
        <v>2</v>
      </c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>
        <v>4</v>
      </c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>
        <v>5</v>
      </c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>
        <v>6</v>
      </c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>
        <v>6</v>
      </c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</row>
    <row r="176" spans="1:105" s="4" customFormat="1" ht="14.25">
      <c r="A176" s="60" t="s">
        <v>116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2"/>
    </row>
    <row r="177" spans="1:141" s="4" customFormat="1" ht="12.75">
      <c r="A177" s="37" t="s">
        <v>64</v>
      </c>
      <c r="B177" s="37"/>
      <c r="C177" s="37"/>
      <c r="D177" s="37"/>
      <c r="E177" s="37"/>
      <c r="F177" s="37"/>
      <c r="G177" s="37"/>
      <c r="H177" s="38" t="s">
        <v>95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9">
        <v>337.672</v>
      </c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40">
        <v>2991.1</v>
      </c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108">
        <f>AP177*BF177-0.72</f>
        <v>1010009.9992000001</v>
      </c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L177" s="36">
        <f>CL178+CL184</f>
        <v>1044835</v>
      </c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</row>
    <row r="178" spans="1:105" s="4" customFormat="1" ht="12.75">
      <c r="A178" s="37" t="s">
        <v>65</v>
      </c>
      <c r="B178" s="37"/>
      <c r="C178" s="37"/>
      <c r="D178" s="37"/>
      <c r="E178" s="37"/>
      <c r="F178" s="37"/>
      <c r="G178" s="37"/>
      <c r="H178" s="38" t="s">
        <v>96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9">
        <f>125500-AP184</f>
        <v>106500</v>
      </c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40">
        <v>8</v>
      </c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41">
        <f>AP178*BF178+40153.27-25629.98</f>
        <v>866523.29</v>
      </c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</row>
    <row r="179" spans="1:135" s="4" customFormat="1" ht="12.75">
      <c r="A179" s="37" t="s">
        <v>66</v>
      </c>
      <c r="B179" s="37"/>
      <c r="C179" s="37"/>
      <c r="D179" s="37"/>
      <c r="E179" s="37"/>
      <c r="F179" s="37"/>
      <c r="G179" s="37"/>
      <c r="H179" s="38" t="s">
        <v>97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</row>
    <row r="180" spans="1:105" s="4" customFormat="1" ht="12.75">
      <c r="A180" s="37" t="s">
        <v>67</v>
      </c>
      <c r="B180" s="37"/>
      <c r="C180" s="37"/>
      <c r="D180" s="37"/>
      <c r="E180" s="37"/>
      <c r="F180" s="37"/>
      <c r="G180" s="37"/>
      <c r="H180" s="38" t="s">
        <v>98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41">
        <f>185629.98+3438.69</f>
        <v>189068.67</v>
      </c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</row>
    <row r="181" spans="1:105" s="4" customFormat="1" ht="14.25">
      <c r="A181" s="37"/>
      <c r="B181" s="37"/>
      <c r="C181" s="37"/>
      <c r="D181" s="37"/>
      <c r="E181" s="37"/>
      <c r="F181" s="37"/>
      <c r="G181" s="37"/>
      <c r="H181" s="107" t="s">
        <v>3</v>
      </c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100"/>
      <c r="AP181" s="47" t="s">
        <v>4</v>
      </c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 t="s">
        <v>4</v>
      </c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 t="s">
        <v>4</v>
      </c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8">
        <f>SUM(CL177:DA180)</f>
        <v>2065601.9592</v>
      </c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</row>
    <row r="182" spans="1:105" s="4" customFormat="1" ht="14.25">
      <c r="A182" s="60" t="s">
        <v>115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2"/>
    </row>
    <row r="183" spans="1:105" s="4" customFormat="1" ht="12.75">
      <c r="A183" s="37" t="s">
        <v>64</v>
      </c>
      <c r="B183" s="37"/>
      <c r="C183" s="37"/>
      <c r="D183" s="37"/>
      <c r="E183" s="37"/>
      <c r="F183" s="37"/>
      <c r="G183" s="37"/>
      <c r="H183" s="38" t="s">
        <v>95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9">
        <v>467.554</v>
      </c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40">
        <v>2991.1</v>
      </c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108">
        <f>AP183*BF183-0.77</f>
        <v>1398499.9993999999</v>
      </c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</row>
    <row r="184" spans="1:105" s="4" customFormat="1" ht="12.75">
      <c r="A184" s="37" t="s">
        <v>65</v>
      </c>
      <c r="B184" s="37"/>
      <c r="C184" s="37"/>
      <c r="D184" s="37"/>
      <c r="E184" s="37"/>
      <c r="F184" s="37"/>
      <c r="G184" s="37"/>
      <c r="H184" s="38" t="s">
        <v>96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9">
        <v>19000</v>
      </c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40">
        <v>8</v>
      </c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41">
        <f>AP184*BF184+26311.71</f>
        <v>178311.71</v>
      </c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</row>
    <row r="185" spans="1:105" s="4" customFormat="1" ht="12.75">
      <c r="A185" s="37" t="s">
        <v>66</v>
      </c>
      <c r="B185" s="37"/>
      <c r="C185" s="37"/>
      <c r="D185" s="37"/>
      <c r="E185" s="37"/>
      <c r="F185" s="37"/>
      <c r="G185" s="37"/>
      <c r="H185" s="38" t="s">
        <v>97</v>
      </c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108">
        <f>AP185*BF185</f>
        <v>0</v>
      </c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</row>
    <row r="186" spans="1:105" s="4" customFormat="1" ht="12.75">
      <c r="A186" s="37" t="s">
        <v>67</v>
      </c>
      <c r="B186" s="37"/>
      <c r="C186" s="37"/>
      <c r="D186" s="37"/>
      <c r="E186" s="37"/>
      <c r="F186" s="37"/>
      <c r="G186" s="37"/>
      <c r="H186" s="38" t="s">
        <v>98</v>
      </c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41">
        <f>61400-11400-3438.69</f>
        <v>46561.31</v>
      </c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</row>
    <row r="187" spans="1:105" s="4" customFormat="1" ht="14.25">
      <c r="A187" s="37"/>
      <c r="B187" s="37"/>
      <c r="C187" s="37"/>
      <c r="D187" s="37"/>
      <c r="E187" s="37"/>
      <c r="F187" s="37"/>
      <c r="G187" s="37"/>
      <c r="H187" s="107" t="s">
        <v>3</v>
      </c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100"/>
      <c r="AP187" s="47" t="s">
        <v>4</v>
      </c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 t="s">
        <v>4</v>
      </c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 t="s">
        <v>4</v>
      </c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98">
        <f>SUM(CL183:DA186)</f>
        <v>1623373.0193999999</v>
      </c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</row>
    <row r="188" spans="1:105" s="5" customFormat="1" ht="15" customHeight="1">
      <c r="A188" s="37"/>
      <c r="B188" s="37"/>
      <c r="C188" s="37"/>
      <c r="D188" s="37"/>
      <c r="E188" s="37"/>
      <c r="F188" s="37"/>
      <c r="G188" s="37"/>
      <c r="H188" s="109" t="s">
        <v>77</v>
      </c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39" t="s">
        <v>4</v>
      </c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 t="s">
        <v>4</v>
      </c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 t="s">
        <v>4</v>
      </c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98">
        <f>CL181+CL187</f>
        <v>3688974.9786</v>
      </c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</row>
    <row r="190" spans="1:105" s="6" customFormat="1" ht="14.25">
      <c r="A190" s="67" t="s">
        <v>45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</row>
    <row r="191" ht="10.5" customHeight="1"/>
    <row r="192" spans="1:105" s="3" customFormat="1" ht="45" customHeight="1">
      <c r="A192" s="111" t="s">
        <v>0</v>
      </c>
      <c r="B192" s="112"/>
      <c r="C192" s="112"/>
      <c r="D192" s="112"/>
      <c r="E192" s="112"/>
      <c r="F192" s="112"/>
      <c r="G192" s="113"/>
      <c r="H192" s="111" t="s">
        <v>22</v>
      </c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3"/>
      <c r="BD192" s="111" t="s">
        <v>42</v>
      </c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3"/>
      <c r="BT192" s="111" t="s">
        <v>44</v>
      </c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3"/>
      <c r="CJ192" s="111" t="s">
        <v>43</v>
      </c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3"/>
    </row>
    <row r="193" spans="1:105" s="4" customFormat="1" ht="12.75">
      <c r="A193" s="72">
        <v>1</v>
      </c>
      <c r="B193" s="72"/>
      <c r="C193" s="72"/>
      <c r="D193" s="72"/>
      <c r="E193" s="72"/>
      <c r="F193" s="72"/>
      <c r="G193" s="72"/>
      <c r="H193" s="72">
        <v>2</v>
      </c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>
        <v>4</v>
      </c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>
        <v>5</v>
      </c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>
        <v>6</v>
      </c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</row>
    <row r="194" spans="1:105" s="5" customFormat="1" ht="15" customHeight="1">
      <c r="A194" s="37"/>
      <c r="B194" s="37"/>
      <c r="C194" s="37"/>
      <c r="D194" s="37"/>
      <c r="E194" s="37"/>
      <c r="F194" s="37"/>
      <c r="G194" s="37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</row>
    <row r="195" spans="1:105" s="5" customFormat="1" ht="15" customHeight="1">
      <c r="A195" s="37"/>
      <c r="B195" s="37"/>
      <c r="C195" s="37"/>
      <c r="D195" s="37"/>
      <c r="E195" s="37"/>
      <c r="F195" s="37"/>
      <c r="G195" s="37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</row>
    <row r="196" spans="1:105" s="5" customFormat="1" ht="15" customHeight="1">
      <c r="A196" s="37"/>
      <c r="B196" s="37"/>
      <c r="C196" s="37"/>
      <c r="D196" s="37"/>
      <c r="E196" s="37"/>
      <c r="F196" s="37"/>
      <c r="G196" s="37"/>
      <c r="H196" s="134" t="s">
        <v>3</v>
      </c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5"/>
      <c r="BD196" s="39" t="s">
        <v>4</v>
      </c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 t="s">
        <v>4</v>
      </c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 t="s">
        <v>4</v>
      </c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</row>
    <row r="198" spans="1:105" s="6" customFormat="1" ht="14.25">
      <c r="A198" s="67" t="s">
        <v>46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</row>
    <row r="199" ht="10.5" customHeight="1"/>
    <row r="200" spans="1:105" s="3" customFormat="1" ht="45" customHeight="1">
      <c r="A200" s="111" t="s">
        <v>0</v>
      </c>
      <c r="B200" s="112"/>
      <c r="C200" s="112"/>
      <c r="D200" s="112"/>
      <c r="E200" s="112"/>
      <c r="F200" s="112"/>
      <c r="G200" s="113"/>
      <c r="H200" s="111" t="s">
        <v>9</v>
      </c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3"/>
      <c r="BD200" s="111" t="s">
        <v>47</v>
      </c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3"/>
      <c r="BT200" s="111" t="s">
        <v>48</v>
      </c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3"/>
      <c r="CJ200" s="111" t="s">
        <v>49</v>
      </c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3"/>
    </row>
    <row r="201" spans="1:105" s="4" customFormat="1" ht="12.75">
      <c r="A201" s="72">
        <v>1</v>
      </c>
      <c r="B201" s="72"/>
      <c r="C201" s="72"/>
      <c r="D201" s="72"/>
      <c r="E201" s="72"/>
      <c r="F201" s="72"/>
      <c r="G201" s="72"/>
      <c r="H201" s="72">
        <v>2</v>
      </c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>
        <v>3</v>
      </c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>
        <v>4</v>
      </c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>
        <v>5</v>
      </c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</row>
    <row r="202" spans="1:105" s="4" customFormat="1" ht="14.25">
      <c r="A202" s="60" t="s">
        <v>116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2"/>
    </row>
    <row r="203" spans="1:105" s="4" customFormat="1" ht="12.75">
      <c r="A203" s="37" t="s">
        <v>64</v>
      </c>
      <c r="B203" s="37"/>
      <c r="C203" s="37"/>
      <c r="D203" s="37"/>
      <c r="E203" s="37"/>
      <c r="F203" s="37"/>
      <c r="G203" s="37"/>
      <c r="H203" s="38" t="s">
        <v>99</v>
      </c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105" t="s">
        <v>167</v>
      </c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39">
        <v>1</v>
      </c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41">
        <v>7000</v>
      </c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</row>
    <row r="204" spans="1:105" s="4" customFormat="1" ht="12.75">
      <c r="A204" s="37" t="s">
        <v>65</v>
      </c>
      <c r="B204" s="37"/>
      <c r="C204" s="37"/>
      <c r="D204" s="37"/>
      <c r="E204" s="37"/>
      <c r="F204" s="37"/>
      <c r="G204" s="37"/>
      <c r="H204" s="38" t="s">
        <v>99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105" t="s">
        <v>167</v>
      </c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39">
        <v>1</v>
      </c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</row>
    <row r="205" spans="1:105" s="4" customFormat="1" ht="12.75">
      <c r="A205" s="37" t="s">
        <v>66</v>
      </c>
      <c r="B205" s="37"/>
      <c r="C205" s="37"/>
      <c r="D205" s="37"/>
      <c r="E205" s="37"/>
      <c r="F205" s="37"/>
      <c r="G205" s="37"/>
      <c r="H205" s="38" t="s">
        <v>103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9" t="s">
        <v>104</v>
      </c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>
        <v>5</v>
      </c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41">
        <v>1000</v>
      </c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</row>
    <row r="206" spans="1:105" s="4" customFormat="1" ht="12.75">
      <c r="A206" s="37" t="s">
        <v>67</v>
      </c>
      <c r="B206" s="37"/>
      <c r="C206" s="37"/>
      <c r="D206" s="37"/>
      <c r="E206" s="37"/>
      <c r="F206" s="37"/>
      <c r="G206" s="37"/>
      <c r="H206" s="38" t="s">
        <v>100</v>
      </c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9" t="s">
        <v>104</v>
      </c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>
        <v>1</v>
      </c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</row>
    <row r="207" spans="1:105" s="4" customFormat="1" ht="12.75">
      <c r="A207" s="37" t="s">
        <v>93</v>
      </c>
      <c r="B207" s="37"/>
      <c r="C207" s="37"/>
      <c r="D207" s="37"/>
      <c r="E207" s="37"/>
      <c r="F207" s="37"/>
      <c r="G207" s="37"/>
      <c r="H207" s="38" t="s">
        <v>101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9" t="s">
        <v>104</v>
      </c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>
        <v>16</v>
      </c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</row>
    <row r="208" spans="1:105" s="4" customFormat="1" ht="12.75">
      <c r="A208" s="37" t="s">
        <v>94</v>
      </c>
      <c r="B208" s="37"/>
      <c r="C208" s="37"/>
      <c r="D208" s="37"/>
      <c r="E208" s="37"/>
      <c r="F208" s="37"/>
      <c r="G208" s="37"/>
      <c r="H208" s="38" t="s">
        <v>102</v>
      </c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9" t="s">
        <v>104</v>
      </c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>
        <v>2</v>
      </c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</row>
    <row r="209" spans="1:105" s="4" customFormat="1" ht="14.25">
      <c r="A209" s="37"/>
      <c r="B209" s="37"/>
      <c r="C209" s="37"/>
      <c r="D209" s="37"/>
      <c r="E209" s="37"/>
      <c r="F209" s="37"/>
      <c r="G209" s="37"/>
      <c r="H209" s="99" t="s">
        <v>3</v>
      </c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100"/>
      <c r="BD209" s="47" t="s">
        <v>4</v>
      </c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 t="s">
        <v>4</v>
      </c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8">
        <f>SUM(CJ203:DA208)</f>
        <v>8000</v>
      </c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</row>
    <row r="210" spans="1:105" s="4" customFormat="1" ht="14.25">
      <c r="A210" s="60" t="s">
        <v>115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2"/>
    </row>
    <row r="211" spans="1:105" s="4" customFormat="1" ht="12.75">
      <c r="A211" s="37" t="s">
        <v>64</v>
      </c>
      <c r="B211" s="37"/>
      <c r="C211" s="37"/>
      <c r="D211" s="37"/>
      <c r="E211" s="37"/>
      <c r="F211" s="37"/>
      <c r="G211" s="37"/>
      <c r="H211" s="38" t="s">
        <v>99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106" t="s">
        <v>166</v>
      </c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39">
        <v>1</v>
      </c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41">
        <v>27000</v>
      </c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</row>
    <row r="212" spans="1:105" s="4" customFormat="1" ht="12.75">
      <c r="A212" s="37" t="s">
        <v>65</v>
      </c>
      <c r="B212" s="37"/>
      <c r="C212" s="37"/>
      <c r="D212" s="37"/>
      <c r="E212" s="37"/>
      <c r="F212" s="37"/>
      <c r="G212" s="37"/>
      <c r="H212" s="38" t="s">
        <v>99</v>
      </c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106" t="s">
        <v>166</v>
      </c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39">
        <v>1</v>
      </c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</row>
    <row r="213" spans="1:105" s="4" customFormat="1" ht="12.75">
      <c r="A213" s="37" t="s">
        <v>66</v>
      </c>
      <c r="B213" s="37"/>
      <c r="C213" s="37"/>
      <c r="D213" s="37"/>
      <c r="E213" s="37"/>
      <c r="F213" s="37"/>
      <c r="G213" s="37"/>
      <c r="H213" s="38" t="s">
        <v>103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9" t="s">
        <v>105</v>
      </c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>
        <v>5</v>
      </c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41">
        <v>2000</v>
      </c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</row>
    <row r="214" spans="1:105" s="4" customFormat="1" ht="12.75">
      <c r="A214" s="37" t="s">
        <v>67</v>
      </c>
      <c r="B214" s="37"/>
      <c r="C214" s="37"/>
      <c r="D214" s="37"/>
      <c r="E214" s="37"/>
      <c r="F214" s="37"/>
      <c r="G214" s="37"/>
      <c r="H214" s="38" t="s">
        <v>168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9" t="s">
        <v>105</v>
      </c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>
        <v>1</v>
      </c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</row>
    <row r="215" spans="1:105" s="4" customFormat="1" ht="12.75">
      <c r="A215" s="37" t="s">
        <v>93</v>
      </c>
      <c r="B215" s="37"/>
      <c r="C215" s="37"/>
      <c r="D215" s="37"/>
      <c r="E215" s="37"/>
      <c r="F215" s="37"/>
      <c r="G215" s="37"/>
      <c r="H215" s="38" t="s">
        <v>101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9" t="s">
        <v>105</v>
      </c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>
        <v>8</v>
      </c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41">
        <v>1000</v>
      </c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</row>
    <row r="216" spans="1:105" s="4" customFormat="1" ht="12.75">
      <c r="A216" s="37" t="s">
        <v>94</v>
      </c>
      <c r="B216" s="37"/>
      <c r="C216" s="37"/>
      <c r="D216" s="37"/>
      <c r="E216" s="37"/>
      <c r="F216" s="37"/>
      <c r="G216" s="37"/>
      <c r="H216" s="38" t="s">
        <v>102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9" t="s">
        <v>105</v>
      </c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>
        <v>4</v>
      </c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  <c r="CW216" s="94"/>
      <c r="CX216" s="94"/>
      <c r="CY216" s="94"/>
      <c r="CZ216" s="94"/>
      <c r="DA216" s="94"/>
    </row>
    <row r="217" spans="1:105" s="4" customFormat="1" ht="12.75">
      <c r="A217" s="37" t="s">
        <v>106</v>
      </c>
      <c r="B217" s="37"/>
      <c r="C217" s="37"/>
      <c r="D217" s="37"/>
      <c r="E217" s="37"/>
      <c r="F217" s="37"/>
      <c r="G217" s="37"/>
      <c r="H217" s="38" t="s">
        <v>107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  <c r="CW217" s="94"/>
      <c r="CX217" s="94"/>
      <c r="CY217" s="94"/>
      <c r="CZ217" s="94"/>
      <c r="DA217" s="94"/>
    </row>
    <row r="218" spans="1:105" s="4" customFormat="1" ht="14.25">
      <c r="A218" s="37"/>
      <c r="B218" s="37"/>
      <c r="C218" s="37"/>
      <c r="D218" s="37"/>
      <c r="E218" s="37"/>
      <c r="F218" s="37"/>
      <c r="G218" s="37"/>
      <c r="H218" s="99" t="s">
        <v>3</v>
      </c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100"/>
      <c r="BD218" s="47" t="s">
        <v>4</v>
      </c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 t="s">
        <v>4</v>
      </c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8">
        <f>SUM(CJ211:DA217)</f>
        <v>30000</v>
      </c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</row>
    <row r="219" spans="1:105" s="4" customFormat="1" ht="14.25">
      <c r="A219" s="60" t="s">
        <v>180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2"/>
    </row>
    <row r="220" spans="1:105" s="4" customFormat="1" ht="12.75">
      <c r="A220" s="37" t="s">
        <v>64</v>
      </c>
      <c r="B220" s="37"/>
      <c r="C220" s="37"/>
      <c r="D220" s="37"/>
      <c r="E220" s="37"/>
      <c r="F220" s="37"/>
      <c r="G220" s="37"/>
      <c r="H220" s="38" t="s">
        <v>108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105" t="s">
        <v>110</v>
      </c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39">
        <v>1</v>
      </c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41">
        <v>9400</v>
      </c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</row>
    <row r="221" spans="1:105" s="4" customFormat="1" ht="12.75">
      <c r="A221" s="37" t="s">
        <v>65</v>
      </c>
      <c r="B221" s="37"/>
      <c r="C221" s="37"/>
      <c r="D221" s="37"/>
      <c r="E221" s="37"/>
      <c r="F221" s="37"/>
      <c r="G221" s="37"/>
      <c r="H221" s="38" t="s">
        <v>109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105" t="s">
        <v>111</v>
      </c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39">
        <v>1</v>
      </c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94">
        <v>0</v>
      </c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</row>
    <row r="222" spans="1:105" s="4" customFormat="1" ht="14.25">
      <c r="A222" s="37"/>
      <c r="B222" s="37"/>
      <c r="C222" s="37"/>
      <c r="D222" s="37"/>
      <c r="E222" s="37"/>
      <c r="F222" s="37"/>
      <c r="G222" s="37"/>
      <c r="H222" s="99" t="s">
        <v>3</v>
      </c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100"/>
      <c r="BD222" s="47" t="s">
        <v>4</v>
      </c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 t="s">
        <v>4</v>
      </c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98">
        <f>CJ220+CJ221</f>
        <v>9400</v>
      </c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</row>
    <row r="223" spans="1:105" s="5" customFormat="1" ht="15" customHeight="1">
      <c r="A223" s="37"/>
      <c r="B223" s="37"/>
      <c r="C223" s="37"/>
      <c r="D223" s="37"/>
      <c r="E223" s="37"/>
      <c r="F223" s="37"/>
      <c r="G223" s="37"/>
      <c r="H223" s="101" t="s">
        <v>69</v>
      </c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104" t="s">
        <v>4</v>
      </c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 t="s">
        <v>4</v>
      </c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3">
        <f>CJ209+CJ218+CJ222</f>
        <v>47400</v>
      </c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</row>
    <row r="225" spans="1:105" s="6" customFormat="1" ht="14.25">
      <c r="A225" s="67" t="s">
        <v>50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</row>
    <row r="226" ht="10.5" customHeight="1"/>
    <row r="227" spans="1:105" ht="30" customHeight="1">
      <c r="A227" s="111" t="s">
        <v>0</v>
      </c>
      <c r="B227" s="112"/>
      <c r="C227" s="112"/>
      <c r="D227" s="112"/>
      <c r="E227" s="112"/>
      <c r="F227" s="112"/>
      <c r="G227" s="113"/>
      <c r="H227" s="111" t="s">
        <v>9</v>
      </c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3"/>
      <c r="BT227" s="111" t="s">
        <v>51</v>
      </c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3"/>
      <c r="CJ227" s="111" t="s">
        <v>52</v>
      </c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3"/>
    </row>
    <row r="228" spans="1:105" s="1" customFormat="1" ht="12.75">
      <c r="A228" s="72">
        <v>1</v>
      </c>
      <c r="B228" s="72"/>
      <c r="C228" s="72"/>
      <c r="D228" s="72"/>
      <c r="E228" s="72"/>
      <c r="F228" s="72"/>
      <c r="G228" s="72"/>
      <c r="H228" s="72">
        <v>2</v>
      </c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>
        <v>3</v>
      </c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>
        <v>4</v>
      </c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</row>
    <row r="229" spans="1:105" s="1" customFormat="1" ht="14.25">
      <c r="A229" s="60" t="s">
        <v>112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2"/>
    </row>
    <row r="230" spans="1:105" s="1" customFormat="1" ht="12.75">
      <c r="A230" s="37" t="s">
        <v>64</v>
      </c>
      <c r="B230" s="37"/>
      <c r="C230" s="37"/>
      <c r="D230" s="37"/>
      <c r="E230" s="37"/>
      <c r="F230" s="37"/>
      <c r="G230" s="37"/>
      <c r="H230" s="85" t="s">
        <v>117</v>
      </c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7"/>
      <c r="BT230" s="39">
        <v>1</v>
      </c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</row>
    <row r="231" spans="1:105" s="1" customFormat="1" ht="14.25">
      <c r="A231" s="60" t="s">
        <v>116</v>
      </c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2"/>
    </row>
    <row r="232" spans="1:105" s="1" customFormat="1" ht="12.75">
      <c r="A232" s="37" t="s">
        <v>64</v>
      </c>
      <c r="B232" s="37"/>
      <c r="C232" s="37"/>
      <c r="D232" s="37"/>
      <c r="E232" s="37"/>
      <c r="F232" s="37"/>
      <c r="G232" s="37"/>
      <c r="H232" s="85" t="s">
        <v>117</v>
      </c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7"/>
      <c r="BT232" s="39">
        <v>1</v>
      </c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</row>
    <row r="233" spans="1:105" s="1" customFormat="1" ht="12.75">
      <c r="A233" s="37" t="s">
        <v>65</v>
      </c>
      <c r="B233" s="37"/>
      <c r="C233" s="37"/>
      <c r="D233" s="37"/>
      <c r="E233" s="37"/>
      <c r="F233" s="37"/>
      <c r="G233" s="37"/>
      <c r="H233" s="85" t="s">
        <v>118</v>
      </c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7"/>
      <c r="BT233" s="39">
        <v>1</v>
      </c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41">
        <v>30000</v>
      </c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</row>
    <row r="234" spans="1:105" s="1" customFormat="1" ht="12.75">
      <c r="A234" s="37" t="s">
        <v>66</v>
      </c>
      <c r="B234" s="37"/>
      <c r="C234" s="37"/>
      <c r="D234" s="37"/>
      <c r="E234" s="37"/>
      <c r="F234" s="37"/>
      <c r="G234" s="37"/>
      <c r="H234" s="85" t="s">
        <v>119</v>
      </c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7"/>
      <c r="BT234" s="39">
        <v>1</v>
      </c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</row>
    <row r="235" spans="1:105" s="1" customFormat="1" ht="12.75">
      <c r="A235" s="37" t="s">
        <v>67</v>
      </c>
      <c r="B235" s="37"/>
      <c r="C235" s="37"/>
      <c r="D235" s="37"/>
      <c r="E235" s="37"/>
      <c r="F235" s="37"/>
      <c r="G235" s="37"/>
      <c r="H235" s="85" t="s">
        <v>120</v>
      </c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7"/>
      <c r="BT235" s="39">
        <v>1</v>
      </c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  <c r="CW235" s="94"/>
      <c r="CX235" s="94"/>
      <c r="CY235" s="94"/>
      <c r="CZ235" s="94"/>
      <c r="DA235" s="94"/>
    </row>
    <row r="236" spans="1:105" s="1" customFormat="1" ht="12.75">
      <c r="A236" s="37" t="s">
        <v>93</v>
      </c>
      <c r="B236" s="37"/>
      <c r="C236" s="37"/>
      <c r="D236" s="37"/>
      <c r="E236" s="37"/>
      <c r="F236" s="37"/>
      <c r="G236" s="37"/>
      <c r="H236" s="85" t="s">
        <v>121</v>
      </c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7"/>
      <c r="BT236" s="39">
        <v>1</v>
      </c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</row>
    <row r="237" spans="1:105" s="1" customFormat="1" ht="14.25">
      <c r="A237" s="37"/>
      <c r="B237" s="37"/>
      <c r="C237" s="37"/>
      <c r="D237" s="37"/>
      <c r="E237" s="37"/>
      <c r="F237" s="37"/>
      <c r="G237" s="37"/>
      <c r="H237" s="95" t="s">
        <v>3</v>
      </c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7"/>
      <c r="BT237" s="47" t="s">
        <v>4</v>
      </c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8">
        <f>SUM(CJ232:DA236)</f>
        <v>30000</v>
      </c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</row>
    <row r="238" spans="1:105" s="4" customFormat="1" ht="14.25">
      <c r="A238" s="60" t="s">
        <v>180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2"/>
    </row>
    <row r="239" spans="1:105" s="4" customFormat="1" ht="12.75">
      <c r="A239" s="37" t="s">
        <v>64</v>
      </c>
      <c r="B239" s="37"/>
      <c r="C239" s="37"/>
      <c r="D239" s="37"/>
      <c r="E239" s="37"/>
      <c r="F239" s="37"/>
      <c r="G239" s="37"/>
      <c r="H239" s="38" t="s">
        <v>170</v>
      </c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105" t="s">
        <v>110</v>
      </c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39">
        <v>1</v>
      </c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41">
        <v>3147</v>
      </c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</row>
    <row r="240" spans="1:105" s="4" customFormat="1" ht="12.75">
      <c r="A240" s="37" t="s">
        <v>65</v>
      </c>
      <c r="B240" s="37"/>
      <c r="C240" s="37"/>
      <c r="D240" s="37"/>
      <c r="E240" s="37"/>
      <c r="F240" s="37"/>
      <c r="G240" s="37"/>
      <c r="H240" s="38" t="s">
        <v>109</v>
      </c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105" t="s">
        <v>111</v>
      </c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39">
        <v>1</v>
      </c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94">
        <v>0</v>
      </c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</row>
    <row r="241" spans="1:105" s="4" customFormat="1" ht="14.25">
      <c r="A241" s="37"/>
      <c r="B241" s="37"/>
      <c r="C241" s="37"/>
      <c r="D241" s="37"/>
      <c r="E241" s="37"/>
      <c r="F241" s="37"/>
      <c r="G241" s="37"/>
      <c r="H241" s="99" t="s">
        <v>3</v>
      </c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100"/>
      <c r="BD241" s="47" t="s">
        <v>4</v>
      </c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 t="s">
        <v>4</v>
      </c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98">
        <f>CJ239+CJ240</f>
        <v>3147</v>
      </c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</row>
    <row r="242" spans="1:105" s="1" customFormat="1" ht="12.75" customHeight="1">
      <c r="A242" s="91" t="s">
        <v>114</v>
      </c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3"/>
    </row>
    <row r="243" spans="1:105" s="1" customFormat="1" ht="12.75">
      <c r="A243" s="37" t="s">
        <v>64</v>
      </c>
      <c r="B243" s="37"/>
      <c r="C243" s="37"/>
      <c r="D243" s="37"/>
      <c r="E243" s="37"/>
      <c r="F243" s="37"/>
      <c r="G243" s="37"/>
      <c r="H243" s="85" t="s">
        <v>117</v>
      </c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7"/>
      <c r="BT243" s="39">
        <v>1</v>
      </c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</row>
    <row r="244" spans="1:105" s="1" customFormat="1" ht="14.25">
      <c r="A244" s="60" t="s">
        <v>115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2"/>
    </row>
    <row r="245" spans="1:105" s="1" customFormat="1" ht="12.75">
      <c r="A245" s="37" t="s">
        <v>64</v>
      </c>
      <c r="B245" s="37"/>
      <c r="C245" s="37"/>
      <c r="D245" s="37"/>
      <c r="E245" s="37"/>
      <c r="F245" s="37"/>
      <c r="G245" s="37"/>
      <c r="H245" s="85" t="s">
        <v>117</v>
      </c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7"/>
      <c r="BT245" s="39">
        <v>1</v>
      </c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88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90"/>
    </row>
    <row r="246" spans="1:105" s="1" customFormat="1" ht="12.75">
      <c r="A246" s="37" t="s">
        <v>65</v>
      </c>
      <c r="B246" s="37"/>
      <c r="C246" s="37"/>
      <c r="D246" s="37"/>
      <c r="E246" s="37"/>
      <c r="F246" s="37"/>
      <c r="G246" s="37"/>
      <c r="H246" s="85" t="s">
        <v>122</v>
      </c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7"/>
      <c r="BT246" s="39">
        <v>1</v>
      </c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88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90"/>
    </row>
    <row r="247" spans="1:105" s="1" customFormat="1" ht="12.75">
      <c r="A247" s="37" t="s">
        <v>66</v>
      </c>
      <c r="B247" s="37"/>
      <c r="C247" s="37"/>
      <c r="D247" s="37"/>
      <c r="E247" s="37"/>
      <c r="F247" s="37"/>
      <c r="G247" s="37"/>
      <c r="H247" s="85" t="s">
        <v>123</v>
      </c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7"/>
      <c r="BT247" s="39">
        <v>1</v>
      </c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88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90"/>
    </row>
    <row r="248" spans="1:105" s="1" customFormat="1" ht="12.75">
      <c r="A248" s="37" t="s">
        <v>67</v>
      </c>
      <c r="B248" s="37"/>
      <c r="C248" s="37"/>
      <c r="D248" s="37"/>
      <c r="E248" s="37"/>
      <c r="F248" s="37"/>
      <c r="G248" s="37"/>
      <c r="H248" s="85" t="s">
        <v>118</v>
      </c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7"/>
      <c r="BT248" s="39">
        <v>1</v>
      </c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127">
        <v>30000</v>
      </c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9"/>
    </row>
    <row r="249" spans="1:105" s="1" customFormat="1" ht="12.75">
      <c r="A249" s="37" t="s">
        <v>93</v>
      </c>
      <c r="B249" s="37"/>
      <c r="C249" s="37"/>
      <c r="D249" s="37"/>
      <c r="E249" s="37"/>
      <c r="F249" s="37"/>
      <c r="G249" s="37"/>
      <c r="H249" s="85" t="s">
        <v>124</v>
      </c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7"/>
      <c r="BT249" s="39">
        <v>1</v>
      </c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88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90"/>
    </row>
    <row r="250" spans="1:105" s="1" customFormat="1" ht="12.75">
      <c r="A250" s="37" t="s">
        <v>94</v>
      </c>
      <c r="B250" s="37"/>
      <c r="C250" s="37"/>
      <c r="D250" s="37"/>
      <c r="E250" s="37"/>
      <c r="F250" s="37"/>
      <c r="G250" s="37"/>
      <c r="H250" s="85" t="s">
        <v>125</v>
      </c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7"/>
      <c r="BT250" s="39">
        <v>1</v>
      </c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88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90"/>
    </row>
    <row r="251" spans="1:105" s="1" customFormat="1" ht="14.25">
      <c r="A251" s="37"/>
      <c r="B251" s="37"/>
      <c r="C251" s="37"/>
      <c r="D251" s="37"/>
      <c r="E251" s="37"/>
      <c r="F251" s="37"/>
      <c r="G251" s="37"/>
      <c r="H251" s="95" t="s">
        <v>3</v>
      </c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7"/>
      <c r="BT251" s="47" t="s">
        <v>4</v>
      </c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98">
        <f>SUM(CJ245:DA250)</f>
        <v>30000</v>
      </c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</row>
    <row r="252" spans="1:105" ht="15" customHeight="1">
      <c r="A252" s="37"/>
      <c r="B252" s="37"/>
      <c r="C252" s="37"/>
      <c r="D252" s="37"/>
      <c r="E252" s="37"/>
      <c r="F252" s="37"/>
      <c r="G252" s="37"/>
      <c r="H252" s="95" t="s">
        <v>69</v>
      </c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7"/>
      <c r="BT252" s="47" t="s">
        <v>4</v>
      </c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98">
        <f>CJ230+CJ237+CJ243+CJ251+CJ241</f>
        <v>63147</v>
      </c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</row>
    <row r="254" spans="1:105" s="6" customFormat="1" ht="28.5" customHeight="1">
      <c r="A254" s="136" t="s">
        <v>53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</row>
    <row r="255" ht="10.5" customHeight="1"/>
    <row r="256" spans="1:105" s="3" customFormat="1" ht="30" customHeight="1">
      <c r="A256" s="111" t="s">
        <v>0</v>
      </c>
      <c r="B256" s="112"/>
      <c r="C256" s="112"/>
      <c r="D256" s="112"/>
      <c r="E256" s="112"/>
      <c r="F256" s="112"/>
      <c r="G256" s="113"/>
      <c r="H256" s="111" t="s">
        <v>9</v>
      </c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3"/>
      <c r="BD256" s="111" t="s">
        <v>51</v>
      </c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3"/>
      <c r="BT256" s="111" t="s">
        <v>54</v>
      </c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3"/>
      <c r="CJ256" s="111" t="s">
        <v>55</v>
      </c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3"/>
    </row>
    <row r="257" spans="1:105" s="4" customFormat="1" ht="12.75">
      <c r="A257" s="72"/>
      <c r="B257" s="72"/>
      <c r="C257" s="72"/>
      <c r="D257" s="72"/>
      <c r="E257" s="72"/>
      <c r="F257" s="72"/>
      <c r="G257" s="72"/>
      <c r="H257" s="72">
        <v>1</v>
      </c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>
        <v>2</v>
      </c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>
        <v>3</v>
      </c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>
        <v>4</v>
      </c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</row>
    <row r="258" spans="1:105" s="4" customFormat="1" ht="14.25">
      <c r="A258" s="60" t="s">
        <v>112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2"/>
    </row>
    <row r="259" spans="1:105" s="4" customFormat="1" ht="12.75">
      <c r="A259" s="37" t="s">
        <v>64</v>
      </c>
      <c r="B259" s="37"/>
      <c r="C259" s="37"/>
      <c r="D259" s="37"/>
      <c r="E259" s="37"/>
      <c r="F259" s="37"/>
      <c r="G259" s="37"/>
      <c r="H259" s="38" t="s">
        <v>128</v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</row>
    <row r="260" spans="1:105" s="4" customFormat="1" ht="12.75" customHeight="1">
      <c r="A260" s="37" t="s">
        <v>64</v>
      </c>
      <c r="B260" s="37"/>
      <c r="C260" s="37"/>
      <c r="D260" s="37"/>
      <c r="E260" s="37"/>
      <c r="F260" s="37"/>
      <c r="G260" s="37"/>
      <c r="H260" s="38" t="s">
        <v>181</v>
      </c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9">
        <v>1</v>
      </c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40">
        <v>35000</v>
      </c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1">
        <v>35000</v>
      </c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</row>
    <row r="261" spans="1:105" s="4" customFormat="1" ht="14.25">
      <c r="A261" s="37"/>
      <c r="B261" s="37"/>
      <c r="C261" s="37"/>
      <c r="D261" s="37"/>
      <c r="E261" s="37"/>
      <c r="F261" s="37"/>
      <c r="G261" s="37"/>
      <c r="H261" s="99" t="s">
        <v>3</v>
      </c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100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 t="s">
        <v>4</v>
      </c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8">
        <f>CJ259+CJ260</f>
        <v>35000</v>
      </c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</row>
    <row r="262" spans="1:105" s="4" customFormat="1" ht="14.25">
      <c r="A262" s="60" t="s">
        <v>116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2"/>
    </row>
    <row r="263" spans="1:105" s="4" customFormat="1" ht="12.75">
      <c r="A263" s="37" t="s">
        <v>64</v>
      </c>
      <c r="B263" s="37"/>
      <c r="C263" s="37"/>
      <c r="D263" s="37"/>
      <c r="E263" s="37"/>
      <c r="F263" s="37"/>
      <c r="G263" s="37"/>
      <c r="H263" s="38" t="s">
        <v>127</v>
      </c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94"/>
      <c r="CK263" s="94"/>
      <c r="CL263" s="94"/>
      <c r="CM263" s="94"/>
      <c r="CN263" s="94"/>
      <c r="CO263" s="94"/>
      <c r="CP263" s="94"/>
      <c r="CQ263" s="94"/>
      <c r="CR263" s="94"/>
      <c r="CS263" s="94"/>
      <c r="CT263" s="94"/>
      <c r="CU263" s="94"/>
      <c r="CV263" s="94"/>
      <c r="CW263" s="94"/>
      <c r="CX263" s="94"/>
      <c r="CY263" s="94"/>
      <c r="CZ263" s="94"/>
      <c r="DA263" s="94"/>
    </row>
    <row r="264" spans="1:105" s="4" customFormat="1" ht="12.75">
      <c r="A264" s="37" t="s">
        <v>65</v>
      </c>
      <c r="B264" s="37"/>
      <c r="C264" s="37"/>
      <c r="D264" s="37"/>
      <c r="E264" s="37"/>
      <c r="F264" s="37"/>
      <c r="G264" s="37"/>
      <c r="H264" s="38" t="s">
        <v>130</v>
      </c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9">
        <v>1</v>
      </c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40">
        <f>CJ264/BD264</f>
        <v>2000</v>
      </c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1">
        <v>2000</v>
      </c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</row>
    <row r="265" spans="1:105" s="4" customFormat="1" ht="12.75">
      <c r="A265" s="37" t="s">
        <v>66</v>
      </c>
      <c r="B265" s="37"/>
      <c r="C265" s="37"/>
      <c r="D265" s="37"/>
      <c r="E265" s="37"/>
      <c r="F265" s="37"/>
      <c r="G265" s="37"/>
      <c r="H265" s="38" t="s">
        <v>129</v>
      </c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9">
        <v>2</v>
      </c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40">
        <f>CJ265/BD265</f>
        <v>2500</v>
      </c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1">
        <v>5000</v>
      </c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</row>
    <row r="266" spans="1:105" s="4" customFormat="1" ht="12.75">
      <c r="A266" s="37" t="s">
        <v>67</v>
      </c>
      <c r="B266" s="37"/>
      <c r="C266" s="37"/>
      <c r="D266" s="37"/>
      <c r="E266" s="37"/>
      <c r="F266" s="37"/>
      <c r="G266" s="37"/>
      <c r="H266" s="38" t="s">
        <v>183</v>
      </c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9">
        <v>2</v>
      </c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40">
        <f>CJ266/BD266</f>
        <v>2500</v>
      </c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1">
        <v>5000</v>
      </c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</row>
    <row r="267" spans="1:105" s="4" customFormat="1" ht="12.75">
      <c r="A267" s="37" t="s">
        <v>93</v>
      </c>
      <c r="B267" s="37"/>
      <c r="C267" s="37"/>
      <c r="D267" s="37"/>
      <c r="E267" s="37"/>
      <c r="F267" s="37"/>
      <c r="G267" s="37"/>
      <c r="H267" s="38" t="s">
        <v>131</v>
      </c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</row>
    <row r="268" spans="1:105" s="4" customFormat="1" ht="12.75">
      <c r="A268" s="37" t="s">
        <v>94</v>
      </c>
      <c r="B268" s="37"/>
      <c r="C268" s="37"/>
      <c r="D268" s="37"/>
      <c r="E268" s="37"/>
      <c r="F268" s="37"/>
      <c r="G268" s="37"/>
      <c r="H268" s="38" t="s">
        <v>132</v>
      </c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</row>
    <row r="269" spans="1:105" s="4" customFormat="1" ht="12.75">
      <c r="A269" s="37" t="s">
        <v>106</v>
      </c>
      <c r="B269" s="37"/>
      <c r="C269" s="37"/>
      <c r="D269" s="37"/>
      <c r="E269" s="37"/>
      <c r="F269" s="37"/>
      <c r="G269" s="37"/>
      <c r="H269" s="38" t="s">
        <v>133</v>
      </c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9">
        <v>1</v>
      </c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40">
        <f>CJ269/BD269</f>
        <v>5000</v>
      </c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1">
        <v>5000</v>
      </c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</row>
    <row r="270" spans="1:105" s="4" customFormat="1" ht="12.75">
      <c r="A270" s="37" t="s">
        <v>138</v>
      </c>
      <c r="B270" s="37"/>
      <c r="C270" s="37"/>
      <c r="D270" s="37"/>
      <c r="E270" s="37"/>
      <c r="F270" s="37"/>
      <c r="G270" s="37"/>
      <c r="H270" s="38" t="s">
        <v>134</v>
      </c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9">
        <v>2</v>
      </c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40">
        <f>CJ270/BD270</f>
        <v>7500</v>
      </c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1">
        <v>15000</v>
      </c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</row>
    <row r="271" spans="1:105" s="4" customFormat="1" ht="12.75">
      <c r="A271" s="37" t="s">
        <v>139</v>
      </c>
      <c r="B271" s="37"/>
      <c r="C271" s="37"/>
      <c r="D271" s="37"/>
      <c r="E271" s="37"/>
      <c r="F271" s="37"/>
      <c r="G271" s="37"/>
      <c r="H271" s="38" t="s">
        <v>135</v>
      </c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</row>
    <row r="272" spans="1:105" s="4" customFormat="1" ht="12.75">
      <c r="A272" s="37" t="s">
        <v>140</v>
      </c>
      <c r="B272" s="37"/>
      <c r="C272" s="37"/>
      <c r="D272" s="37"/>
      <c r="E272" s="37"/>
      <c r="F272" s="37"/>
      <c r="G272" s="37"/>
      <c r="H272" s="38" t="s">
        <v>136</v>
      </c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9">
        <v>1</v>
      </c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40">
        <f>CJ272/BD272</f>
        <v>24200</v>
      </c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1">
        <v>24200</v>
      </c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</row>
    <row r="273" spans="1:105" s="4" customFormat="1" ht="12.75">
      <c r="A273" s="37" t="s">
        <v>141</v>
      </c>
      <c r="B273" s="37"/>
      <c r="C273" s="37"/>
      <c r="D273" s="37"/>
      <c r="E273" s="37"/>
      <c r="F273" s="37"/>
      <c r="G273" s="37"/>
      <c r="H273" s="141" t="s">
        <v>137</v>
      </c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94"/>
      <c r="CK273" s="94"/>
      <c r="CL273" s="94"/>
      <c r="CM273" s="94"/>
      <c r="CN273" s="94"/>
      <c r="CO273" s="94"/>
      <c r="CP273" s="94"/>
      <c r="CQ273" s="94"/>
      <c r="CR273" s="94"/>
      <c r="CS273" s="94"/>
      <c r="CT273" s="94"/>
      <c r="CU273" s="94"/>
      <c r="CV273" s="94"/>
      <c r="CW273" s="94"/>
      <c r="CX273" s="94"/>
      <c r="CY273" s="94"/>
      <c r="CZ273" s="94"/>
      <c r="DA273" s="94"/>
    </row>
    <row r="274" spans="1:105" s="4" customFormat="1" ht="14.25">
      <c r="A274" s="37"/>
      <c r="B274" s="37"/>
      <c r="C274" s="37"/>
      <c r="D274" s="37"/>
      <c r="E274" s="37"/>
      <c r="F274" s="37"/>
      <c r="G274" s="37"/>
      <c r="H274" s="99" t="s">
        <v>3</v>
      </c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100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 t="s">
        <v>4</v>
      </c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8">
        <f>SUM(CJ263:DA273)</f>
        <v>56200</v>
      </c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</row>
    <row r="275" spans="1:105" s="4" customFormat="1" ht="14.25">
      <c r="A275" s="91" t="s">
        <v>114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3"/>
    </row>
    <row r="276" spans="1:105" s="4" customFormat="1" ht="12.75">
      <c r="A276" s="37" t="s">
        <v>64</v>
      </c>
      <c r="B276" s="37"/>
      <c r="C276" s="37"/>
      <c r="D276" s="37"/>
      <c r="E276" s="37"/>
      <c r="F276" s="37"/>
      <c r="G276" s="37"/>
      <c r="H276" s="38" t="s">
        <v>142</v>
      </c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9">
        <v>5</v>
      </c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40">
        <f aca="true" t="shared" si="0" ref="BT276:BT281">CJ276/BD276</f>
        <v>23128</v>
      </c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1">
        <v>115640</v>
      </c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</row>
    <row r="277" spans="1:105" s="4" customFormat="1" ht="12.75">
      <c r="A277" s="37" t="s">
        <v>65</v>
      </c>
      <c r="B277" s="37"/>
      <c r="C277" s="37"/>
      <c r="D277" s="37"/>
      <c r="E277" s="37"/>
      <c r="F277" s="37"/>
      <c r="G277" s="37"/>
      <c r="H277" s="38" t="s">
        <v>182</v>
      </c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9">
        <v>2</v>
      </c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40">
        <f t="shared" si="0"/>
        <v>5000</v>
      </c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1">
        <v>10000</v>
      </c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</row>
    <row r="278" spans="1:105" s="4" customFormat="1" ht="12.75">
      <c r="A278" s="37" t="s">
        <v>66</v>
      </c>
      <c r="B278" s="37"/>
      <c r="C278" s="37"/>
      <c r="D278" s="37"/>
      <c r="E278" s="37"/>
      <c r="F278" s="37"/>
      <c r="G278" s="37"/>
      <c r="H278" s="38" t="s">
        <v>171</v>
      </c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9">
        <v>1</v>
      </c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40">
        <f t="shared" si="0"/>
        <v>20000</v>
      </c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1">
        <v>20000</v>
      </c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</row>
    <row r="279" spans="1:105" s="4" customFormat="1" ht="12.75">
      <c r="A279" s="37" t="s">
        <v>67</v>
      </c>
      <c r="B279" s="37"/>
      <c r="C279" s="37"/>
      <c r="D279" s="37"/>
      <c r="E279" s="37"/>
      <c r="F279" s="37"/>
      <c r="G279" s="37"/>
      <c r="H279" s="38" t="s">
        <v>181</v>
      </c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9">
        <v>2</v>
      </c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40">
        <f t="shared" si="0"/>
        <v>30000</v>
      </c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1">
        <v>60000</v>
      </c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</row>
    <row r="280" spans="1:105" s="4" customFormat="1" ht="12.75">
      <c r="A280" s="37" t="s">
        <v>93</v>
      </c>
      <c r="B280" s="37"/>
      <c r="C280" s="37"/>
      <c r="D280" s="37"/>
      <c r="E280" s="37"/>
      <c r="F280" s="37"/>
      <c r="G280" s="37"/>
      <c r="H280" s="38" t="s">
        <v>183</v>
      </c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9">
        <v>2</v>
      </c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40">
        <f t="shared" si="0"/>
        <v>17500</v>
      </c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1">
        <v>35000</v>
      </c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</row>
    <row r="281" spans="1:105" s="4" customFormat="1" ht="12.75">
      <c r="A281" s="37" t="s">
        <v>94</v>
      </c>
      <c r="B281" s="37"/>
      <c r="C281" s="37"/>
      <c r="D281" s="37"/>
      <c r="E281" s="37"/>
      <c r="F281" s="37"/>
      <c r="G281" s="37"/>
      <c r="H281" s="38" t="s">
        <v>184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9">
        <v>3</v>
      </c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40">
        <f t="shared" si="0"/>
        <v>12086.666666666666</v>
      </c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1">
        <f>31260+5000</f>
        <v>36260</v>
      </c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</row>
    <row r="282" spans="1:105" s="4" customFormat="1" ht="14.25">
      <c r="A282" s="37"/>
      <c r="B282" s="37"/>
      <c r="C282" s="37"/>
      <c r="D282" s="37"/>
      <c r="E282" s="37"/>
      <c r="F282" s="37"/>
      <c r="G282" s="37"/>
      <c r="H282" s="99" t="s">
        <v>3</v>
      </c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100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 t="s">
        <v>4</v>
      </c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8">
        <f>SUM(CJ276:DA281)</f>
        <v>276900</v>
      </c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</row>
    <row r="283" spans="1:105" s="4" customFormat="1" ht="14.25">
      <c r="A283" s="60" t="s">
        <v>115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2"/>
    </row>
    <row r="284" spans="1:105" s="4" customFormat="1" ht="12.75">
      <c r="A284" s="37" t="s">
        <v>64</v>
      </c>
      <c r="B284" s="37"/>
      <c r="C284" s="37"/>
      <c r="D284" s="37"/>
      <c r="E284" s="37"/>
      <c r="F284" s="37"/>
      <c r="G284" s="37"/>
      <c r="H284" s="38" t="s">
        <v>129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9">
        <v>2</v>
      </c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>
        <f>CJ284/BD284</f>
        <v>2500</v>
      </c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41">
        <v>5000</v>
      </c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</row>
    <row r="285" spans="1:105" s="4" customFormat="1" ht="12.75">
      <c r="A285" s="37" t="s">
        <v>65</v>
      </c>
      <c r="B285" s="37"/>
      <c r="C285" s="37"/>
      <c r="D285" s="37"/>
      <c r="E285" s="37"/>
      <c r="F285" s="37"/>
      <c r="G285" s="37"/>
      <c r="H285" s="38" t="s">
        <v>130</v>
      </c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9">
        <v>1</v>
      </c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>
        <f>CJ285/BD285</f>
        <v>1000</v>
      </c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41">
        <v>1000</v>
      </c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</row>
    <row r="286" spans="1:105" s="4" customFormat="1" ht="12.75">
      <c r="A286" s="37" t="s">
        <v>66</v>
      </c>
      <c r="B286" s="37"/>
      <c r="C286" s="37"/>
      <c r="D286" s="37"/>
      <c r="E286" s="37"/>
      <c r="F286" s="37"/>
      <c r="G286" s="37"/>
      <c r="H286" s="38" t="s">
        <v>169</v>
      </c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9">
        <v>1</v>
      </c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>
        <f>CJ286/BD286</f>
        <v>15000</v>
      </c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41">
        <v>15000</v>
      </c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</row>
    <row r="287" spans="1:105" s="4" customFormat="1" ht="12.75">
      <c r="A287" s="37" t="s">
        <v>67</v>
      </c>
      <c r="B287" s="37"/>
      <c r="C287" s="37"/>
      <c r="D287" s="37"/>
      <c r="E287" s="37"/>
      <c r="F287" s="37"/>
      <c r="G287" s="37"/>
      <c r="H287" s="38" t="s">
        <v>183</v>
      </c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9">
        <v>1</v>
      </c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>
        <f>CJ287/BD287</f>
        <v>1200</v>
      </c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41">
        <v>1200</v>
      </c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</row>
    <row r="288" spans="1:105" s="4" customFormat="1" ht="12.75">
      <c r="A288" s="37" t="s">
        <v>93</v>
      </c>
      <c r="B288" s="37"/>
      <c r="C288" s="37"/>
      <c r="D288" s="37"/>
      <c r="E288" s="37"/>
      <c r="F288" s="37"/>
      <c r="G288" s="37"/>
      <c r="H288" s="38" t="s">
        <v>133</v>
      </c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9">
        <v>1</v>
      </c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40">
        <f>CJ288/BD288</f>
        <v>3000</v>
      </c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1">
        <v>3000</v>
      </c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</row>
    <row r="289" spans="1:105" s="4" customFormat="1" ht="14.25">
      <c r="A289" s="37"/>
      <c r="B289" s="37"/>
      <c r="C289" s="37"/>
      <c r="D289" s="37"/>
      <c r="E289" s="37"/>
      <c r="F289" s="37"/>
      <c r="G289" s="37"/>
      <c r="H289" s="131" t="s">
        <v>3</v>
      </c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3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8">
        <f>CJ284+CJ285+CJ286+CJ287+CJ288</f>
        <v>25200</v>
      </c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</row>
    <row r="290" spans="1:105" s="4" customFormat="1" ht="14.25">
      <c r="A290" s="154"/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  <c r="CW290" s="155"/>
      <c r="CX290" s="155"/>
      <c r="CY290" s="155"/>
      <c r="CZ290" s="155"/>
      <c r="DA290" s="156"/>
    </row>
    <row r="291" spans="1:105" s="4" customFormat="1" ht="12.75">
      <c r="A291" s="37"/>
      <c r="B291" s="37"/>
      <c r="C291" s="37"/>
      <c r="D291" s="37"/>
      <c r="E291" s="37"/>
      <c r="F291" s="37"/>
      <c r="G291" s="37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</row>
    <row r="292" spans="1:105" s="4" customFormat="1" ht="14.25">
      <c r="A292" s="37"/>
      <c r="B292" s="37"/>
      <c r="C292" s="37"/>
      <c r="D292" s="37"/>
      <c r="E292" s="37"/>
      <c r="F292" s="37"/>
      <c r="G292" s="37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100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</row>
    <row r="293" spans="1:105" s="4" customFormat="1" ht="14.25">
      <c r="A293" s="60" t="s">
        <v>144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2"/>
    </row>
    <row r="294" spans="1:105" s="4" customFormat="1" ht="12.75">
      <c r="A294" s="118" t="s">
        <v>64</v>
      </c>
      <c r="B294" s="119"/>
      <c r="C294" s="119"/>
      <c r="D294" s="119"/>
      <c r="E294" s="119"/>
      <c r="F294" s="119"/>
      <c r="G294" s="120"/>
      <c r="H294" s="85" t="s">
        <v>136</v>
      </c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7"/>
      <c r="BD294" s="124">
        <v>6</v>
      </c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6"/>
      <c r="BT294" s="124">
        <v>16633.33</v>
      </c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6"/>
      <c r="CJ294" s="127">
        <v>135630</v>
      </c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9"/>
    </row>
    <row r="295" spans="1:105" s="4" customFormat="1" ht="14.25">
      <c r="A295" s="37"/>
      <c r="B295" s="37"/>
      <c r="C295" s="37"/>
      <c r="D295" s="37"/>
      <c r="E295" s="37"/>
      <c r="F295" s="37"/>
      <c r="G295" s="37"/>
      <c r="H295" s="99" t="s">
        <v>3</v>
      </c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100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 t="s">
        <v>4</v>
      </c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8">
        <f>CJ294</f>
        <v>135630</v>
      </c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</row>
    <row r="296" spans="1:105" s="5" customFormat="1" ht="15" customHeight="1">
      <c r="A296" s="60" t="s">
        <v>180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2"/>
    </row>
    <row r="297" spans="1:105" s="5" customFormat="1" ht="15" customHeight="1">
      <c r="A297" s="118" t="s">
        <v>64</v>
      </c>
      <c r="B297" s="119"/>
      <c r="C297" s="119"/>
      <c r="D297" s="119"/>
      <c r="E297" s="119"/>
      <c r="F297" s="119"/>
      <c r="G297" s="120"/>
      <c r="H297" s="85" t="s">
        <v>143</v>
      </c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7"/>
      <c r="BD297" s="124">
        <v>1</v>
      </c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6"/>
      <c r="BT297" s="142">
        <v>4000</v>
      </c>
      <c r="BU297" s="143"/>
      <c r="BV297" s="143"/>
      <c r="BW297" s="143"/>
      <c r="BX297" s="143"/>
      <c r="BY297" s="143"/>
      <c r="BZ297" s="143"/>
      <c r="CA297" s="143"/>
      <c r="CB297" s="143"/>
      <c r="CC297" s="143"/>
      <c r="CD297" s="143"/>
      <c r="CE297" s="143"/>
      <c r="CF297" s="143"/>
      <c r="CG297" s="143"/>
      <c r="CH297" s="143"/>
      <c r="CI297" s="144"/>
      <c r="CJ297" s="127">
        <v>4000</v>
      </c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9"/>
    </row>
    <row r="298" spans="1:105" s="5" customFormat="1" ht="15" customHeight="1">
      <c r="A298" s="118" t="s">
        <v>65</v>
      </c>
      <c r="B298" s="119"/>
      <c r="C298" s="119"/>
      <c r="D298" s="119"/>
      <c r="E298" s="119"/>
      <c r="F298" s="119"/>
      <c r="G298" s="120"/>
      <c r="H298" s="85" t="s">
        <v>132</v>
      </c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7"/>
      <c r="BD298" s="124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6"/>
      <c r="BT298" s="142"/>
      <c r="BU298" s="143"/>
      <c r="BV298" s="143"/>
      <c r="BW298" s="143"/>
      <c r="BX298" s="143"/>
      <c r="BY298" s="143"/>
      <c r="BZ298" s="143"/>
      <c r="CA298" s="143"/>
      <c r="CB298" s="143"/>
      <c r="CC298" s="143"/>
      <c r="CD298" s="143"/>
      <c r="CE298" s="143"/>
      <c r="CF298" s="143"/>
      <c r="CG298" s="143"/>
      <c r="CH298" s="143"/>
      <c r="CI298" s="144"/>
      <c r="CJ298" s="127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9"/>
    </row>
    <row r="299" spans="1:105" s="5" customFormat="1" ht="15" customHeight="1">
      <c r="A299" s="118" t="s">
        <v>66</v>
      </c>
      <c r="B299" s="119"/>
      <c r="C299" s="119"/>
      <c r="D299" s="119"/>
      <c r="E299" s="119"/>
      <c r="F299" s="119"/>
      <c r="G299" s="120"/>
      <c r="H299" s="85" t="s">
        <v>126</v>
      </c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7"/>
      <c r="BD299" s="124">
        <v>1</v>
      </c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6"/>
      <c r="BT299" s="142">
        <v>6474.73</v>
      </c>
      <c r="BU299" s="143"/>
      <c r="BV299" s="143"/>
      <c r="BW299" s="143"/>
      <c r="BX299" s="143"/>
      <c r="BY299" s="143"/>
      <c r="BZ299" s="143"/>
      <c r="CA299" s="143"/>
      <c r="CB299" s="143"/>
      <c r="CC299" s="143"/>
      <c r="CD299" s="143"/>
      <c r="CE299" s="143"/>
      <c r="CF299" s="143"/>
      <c r="CG299" s="143"/>
      <c r="CH299" s="143"/>
      <c r="CI299" s="144"/>
      <c r="CJ299" s="127">
        <f>10474.73-CJ297</f>
        <v>6474.73</v>
      </c>
      <c r="CK299" s="128"/>
      <c r="CL299" s="128"/>
      <c r="CM299" s="128"/>
      <c r="CN299" s="128"/>
      <c r="CO299" s="128"/>
      <c r="CP299" s="128"/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9"/>
    </row>
    <row r="300" spans="1:105" s="5" customFormat="1" ht="15" customHeight="1">
      <c r="A300" s="118"/>
      <c r="B300" s="119"/>
      <c r="C300" s="119"/>
      <c r="D300" s="119"/>
      <c r="E300" s="119"/>
      <c r="F300" s="119"/>
      <c r="G300" s="120"/>
      <c r="H300" s="99" t="s">
        <v>3</v>
      </c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100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 t="s">
        <v>4</v>
      </c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8">
        <f>SUM(CJ297:DA299)</f>
        <v>10474.73</v>
      </c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</row>
    <row r="301" spans="1:105" s="5" customFormat="1" ht="15" customHeight="1">
      <c r="A301" s="37"/>
      <c r="B301" s="37"/>
      <c r="C301" s="37"/>
      <c r="D301" s="37"/>
      <c r="E301" s="37"/>
      <c r="F301" s="37"/>
      <c r="G301" s="37"/>
      <c r="H301" s="101" t="s">
        <v>69</v>
      </c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 t="s">
        <v>4</v>
      </c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3">
        <f>CJ261+CJ274+CJ282+CJ292+CJ295+CJ300+CJ289</f>
        <v>539404.73</v>
      </c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</row>
    <row r="303" ht="4.5" customHeight="1"/>
    <row r="304" spans="17:155" ht="23.25" customHeight="1">
      <c r="Q304" s="35" t="s">
        <v>194</v>
      </c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BN304" s="145">
        <f>BZ36+CJ63+CM81+CE114+CL162+CL188+CJ223+CJ252+CJ301</f>
        <v>30002872.9086</v>
      </c>
      <c r="BO304" s="146"/>
      <c r="BP304" s="146"/>
      <c r="BQ304" s="146"/>
      <c r="BR304" s="146"/>
      <c r="BS304" s="146"/>
      <c r="BT304" s="146"/>
      <c r="BU304" s="146"/>
      <c r="BV304" s="146"/>
      <c r="BW304" s="146"/>
      <c r="BX304" s="146"/>
      <c r="BY304" s="146"/>
      <c r="BZ304" s="146"/>
      <c r="CA304" s="146"/>
      <c r="CB304" s="146"/>
      <c r="CC304" s="146"/>
      <c r="CD304" s="146"/>
      <c r="CE304" s="146"/>
      <c r="CF304" s="146"/>
      <c r="CG304" s="146"/>
      <c r="CH304" s="146"/>
      <c r="CI304" s="146"/>
      <c r="CJ304" s="146"/>
      <c r="DZ304" s="35" t="s">
        <v>193</v>
      </c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</row>
    <row r="307" spans="18:221" ht="12" customHeight="1">
      <c r="R307" s="153">
        <f>BS307-DY307</f>
        <v>11726783.100000001</v>
      </c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BS307" s="153">
        <f>BZ24+CJ47+CM77+CJ261</f>
        <v>12172805.71</v>
      </c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DB307" s="35" t="s">
        <v>185</v>
      </c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Y307" s="35">
        <f>317837.48+128185.13</f>
        <v>446022.61</v>
      </c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FL307" s="33" t="s">
        <v>197</v>
      </c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Q307" s="32" t="s">
        <v>198</v>
      </c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</row>
    <row r="309" spans="17:187" ht="12" customHeight="1">
      <c r="Q309" s="153">
        <f>BS309-DZ309</f>
        <v>4387038.689200001</v>
      </c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BS309" s="153">
        <f>BZ27+CM78+CE108+CL151+CL181+CJ209+CJ237+CJ274</f>
        <v>4427191.9592</v>
      </c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DB309" s="35" t="s">
        <v>186</v>
      </c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Z309" s="35">
        <v>40153.27</v>
      </c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K309" s="33" t="s">
        <v>196</v>
      </c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</row>
    <row r="311" spans="18:221" ht="12" customHeight="1">
      <c r="R311" s="153">
        <f>BS311-DX311</f>
        <v>9743716.899999999</v>
      </c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BS311" s="153">
        <f>BZ32+CJ57+CM79+CL153++CJ282</f>
        <v>10383150.489999998</v>
      </c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DB311" s="35" t="s">
        <v>187</v>
      </c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X311" s="35">
        <f>415014.04+224419.55</f>
        <v>639433.59</v>
      </c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J311" s="33" t="s">
        <v>199</v>
      </c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P311" s="33" t="s">
        <v>200</v>
      </c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</row>
    <row r="313" spans="18:190" ht="12" customHeight="1">
      <c r="R313" s="153">
        <f>BT313-DY313</f>
        <v>2709561.3093999997</v>
      </c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BT313" s="153">
        <f>BZ35+CM80+CE113+CL161+CL187+CJ218+CJ251+CJ292-100000</f>
        <v>2735873.0193999996</v>
      </c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DB313" s="35" t="s">
        <v>188</v>
      </c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Y313" s="35">
        <v>26311.71</v>
      </c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N313" s="33" t="s">
        <v>195</v>
      </c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</row>
    <row r="316" spans="17:156" ht="12" customHeight="1">
      <c r="Q316" s="153">
        <f>BS316-DZ316</f>
        <v>135630</v>
      </c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BS316" s="153">
        <f>CJ295</f>
        <v>135630</v>
      </c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DB316" s="35" t="s">
        <v>189</v>
      </c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Z316" s="35">
        <v>0</v>
      </c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</row>
    <row r="318" spans="71:90" ht="12" customHeight="1">
      <c r="BS318" s="146"/>
      <c r="BT318" s="146"/>
      <c r="BU318" s="146"/>
      <c r="BV318" s="146"/>
      <c r="BW318" s="146"/>
      <c r="BX318" s="146"/>
      <c r="BY318" s="146"/>
      <c r="BZ318" s="146"/>
      <c r="CA318" s="146"/>
      <c r="CB318" s="146"/>
      <c r="CC318" s="146"/>
      <c r="CD318" s="146"/>
      <c r="CE318" s="146"/>
      <c r="CF318" s="146"/>
      <c r="CG318" s="146"/>
      <c r="CH318" s="146"/>
      <c r="CI318" s="146"/>
      <c r="CJ318" s="146"/>
      <c r="CK318" s="146"/>
      <c r="CL318" s="146"/>
    </row>
    <row r="319" spans="19:156" ht="12" customHeight="1">
      <c r="S319" s="153">
        <f>BS319-DZ319</f>
        <v>23021.73</v>
      </c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BS319" s="153">
        <f>CJ300+CJ241+CJ222</f>
        <v>23021.73</v>
      </c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DB319" s="35" t="s">
        <v>190</v>
      </c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Z319" s="35">
        <v>0</v>
      </c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</row>
    <row r="322" spans="19:156" ht="12" customHeight="1"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DC322" s="35" t="s">
        <v>191</v>
      </c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EA322" s="35">
        <v>0</v>
      </c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</row>
    <row r="325" spans="72:158" ht="12" customHeight="1">
      <c r="BT325" s="153">
        <f>BS307+BS309+BS311+BT313+BS316+BS319+BS322</f>
        <v>29877672.9086</v>
      </c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DA325" s="35" t="s">
        <v>192</v>
      </c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EC325" s="35">
        <f>DY307+DZ309+DX311+DY313</f>
        <v>1151921.18</v>
      </c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</row>
    <row r="326" spans="18:42" ht="12" customHeight="1">
      <c r="R326" s="153">
        <f>R307+Q309+R311+R313+Q316+S319+S322</f>
        <v>28725751.7286</v>
      </c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</row>
    <row r="330" spans="6:208" ht="12" customHeight="1">
      <c r="F330" s="146" t="s">
        <v>203</v>
      </c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N330" s="146">
        <v>428305.71</v>
      </c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U330" s="145">
        <f>CJ261+CM77+CJ47+BZ24</f>
        <v>12172805.71</v>
      </c>
      <c r="BV330" s="146"/>
      <c r="BW330" s="146"/>
      <c r="BX330" s="146"/>
      <c r="BY330" s="146"/>
      <c r="BZ330" s="146"/>
      <c r="CA330" s="146"/>
      <c r="CB330" s="146"/>
      <c r="CC330" s="146"/>
      <c r="CD330" s="146"/>
      <c r="CE330" s="146"/>
      <c r="CF330" s="146"/>
      <c r="CG330" s="146"/>
      <c r="CH330" s="146"/>
      <c r="CI330" s="146"/>
      <c r="CJ330" s="146"/>
      <c r="CK330" s="146"/>
      <c r="CL330" s="146"/>
      <c r="CM330" s="146"/>
      <c r="CN330" s="146"/>
      <c r="CO330" s="146"/>
      <c r="CP330" s="146"/>
      <c r="CQ330" s="146"/>
      <c r="CR330" s="146"/>
      <c r="CS330" s="146"/>
      <c r="CT330" s="146"/>
      <c r="CU330" s="146"/>
      <c r="CV330" s="146"/>
      <c r="CW330" s="146"/>
      <c r="CX330" s="146"/>
      <c r="CY330" s="146"/>
      <c r="CZ330" s="146"/>
      <c r="DA330" s="146"/>
      <c r="DP330" s="146" t="s">
        <v>204</v>
      </c>
      <c r="DQ330" s="146"/>
      <c r="DR330" s="146"/>
      <c r="DS330" s="146"/>
      <c r="DT330" s="146"/>
      <c r="DU330" s="146"/>
      <c r="DV330" s="146"/>
      <c r="DW330" s="146"/>
      <c r="DX330" s="146"/>
      <c r="DY330" s="146"/>
      <c r="DZ330" s="146"/>
      <c r="EA330" s="146"/>
      <c r="EB330" s="146"/>
      <c r="EC330" s="146"/>
      <c r="ED330" s="146"/>
      <c r="EE330" s="146"/>
      <c r="EF330" s="146"/>
      <c r="EG330" s="146"/>
      <c r="EH330" s="146"/>
      <c r="EI330" s="146"/>
      <c r="EJ330" s="146"/>
      <c r="EK330" s="146"/>
      <c r="EL330" s="146"/>
      <c r="EM330" s="146"/>
      <c r="EN330" s="146"/>
      <c r="EO330" s="146"/>
      <c r="EP330" s="146"/>
      <c r="EQ330" s="146"/>
      <c r="ER330" s="146"/>
      <c r="ES330" s="146"/>
      <c r="ET330" s="146"/>
      <c r="EU330" s="146"/>
      <c r="EV330" s="146"/>
      <c r="EW330" s="146"/>
      <c r="EX330" s="146"/>
      <c r="EY330" s="146"/>
      <c r="EZ330" s="146"/>
      <c r="FA330" s="146"/>
      <c r="FB330" s="146"/>
      <c r="FC330" s="146"/>
      <c r="FD330" s="146"/>
      <c r="FE330" s="146"/>
      <c r="FF330" s="146"/>
      <c r="FP330" s="145">
        <f>11744500+AN330-BU330</f>
        <v>0</v>
      </c>
      <c r="FQ330" s="146"/>
      <c r="FR330" s="146"/>
      <c r="FS330" s="146"/>
      <c r="FT330" s="146"/>
      <c r="FU330" s="146"/>
      <c r="FV330" s="146"/>
      <c r="FW330" s="146"/>
      <c r="FX330" s="146"/>
      <c r="FY330" s="146"/>
      <c r="FZ330" s="146"/>
      <c r="GA330" s="146"/>
      <c r="GB330" s="146"/>
      <c r="GC330" s="146"/>
      <c r="GD330" s="146"/>
      <c r="GE330" s="146"/>
      <c r="GF330" s="146"/>
      <c r="GG330" s="146"/>
      <c r="GH330" s="146"/>
      <c r="GI330" s="146"/>
      <c r="GJ330" s="146"/>
      <c r="GK330" s="146"/>
      <c r="GL330" s="146"/>
      <c r="GM330" s="146"/>
      <c r="GN330" s="146"/>
      <c r="GO330" s="146"/>
      <c r="GP330" s="146"/>
      <c r="GQ330" s="146"/>
      <c r="GR330" s="146"/>
      <c r="GS330" s="146"/>
      <c r="GT330" s="146"/>
      <c r="GU330" s="146"/>
      <c r="GV330" s="146"/>
      <c r="GW330" s="146"/>
      <c r="GX330" s="146"/>
      <c r="GY330" s="146"/>
      <c r="GZ330" s="146"/>
    </row>
    <row r="332" spans="75:208" ht="12" customHeight="1">
      <c r="BW332" s="145">
        <f>CJ282+CL153+CM79+CJ56+BZ32</f>
        <v>10383150.489999998</v>
      </c>
      <c r="BX332" s="146"/>
      <c r="BY332" s="146"/>
      <c r="BZ332" s="146"/>
      <c r="CA332" s="146"/>
      <c r="CB332" s="146"/>
      <c r="CC332" s="146"/>
      <c r="CD332" s="146"/>
      <c r="CE332" s="146"/>
      <c r="CF332" s="146"/>
      <c r="CG332" s="146"/>
      <c r="CH332" s="146"/>
      <c r="CI332" s="146"/>
      <c r="CJ332" s="146"/>
      <c r="CK332" s="146"/>
      <c r="CL332" s="146"/>
      <c r="CM332" s="146"/>
      <c r="CN332" s="146"/>
      <c r="CO332" s="146"/>
      <c r="CP332" s="146"/>
      <c r="CQ332" s="146"/>
      <c r="CR332" s="146"/>
      <c r="CS332" s="146"/>
      <c r="CT332" s="146"/>
      <c r="CU332" s="146"/>
      <c r="CV332" s="146"/>
      <c r="CW332" s="146"/>
      <c r="CX332" s="146"/>
      <c r="CY332" s="146"/>
      <c r="CZ332" s="146"/>
      <c r="DA332" s="146"/>
      <c r="DP332" s="146" t="s">
        <v>205</v>
      </c>
      <c r="DQ332" s="146"/>
      <c r="DR332" s="146"/>
      <c r="DS332" s="146"/>
      <c r="DT332" s="146"/>
      <c r="DU332" s="146"/>
      <c r="DV332" s="146"/>
      <c r="DW332" s="146"/>
      <c r="DX332" s="146"/>
      <c r="DY332" s="146"/>
      <c r="DZ332" s="146"/>
      <c r="EA332" s="146"/>
      <c r="EB332" s="146"/>
      <c r="EC332" s="146"/>
      <c r="ED332" s="146"/>
      <c r="EE332" s="146"/>
      <c r="EF332" s="146"/>
      <c r="EG332" s="146"/>
      <c r="EH332" s="146"/>
      <c r="EI332" s="146"/>
      <c r="EJ332" s="146"/>
      <c r="EK332" s="146"/>
      <c r="EL332" s="146"/>
      <c r="EM332" s="146"/>
      <c r="EN332" s="146"/>
      <c r="EO332" s="146"/>
      <c r="EP332" s="146"/>
      <c r="EQ332" s="146"/>
      <c r="ER332" s="146"/>
      <c r="ES332" s="146"/>
      <c r="ET332" s="146"/>
      <c r="EU332" s="146"/>
      <c r="EV332" s="146"/>
      <c r="EW332" s="146"/>
      <c r="EX332" s="146"/>
      <c r="EY332" s="146"/>
      <c r="EZ332" s="146"/>
      <c r="FA332" s="146"/>
      <c r="FB332" s="146"/>
      <c r="FC332" s="146"/>
      <c r="FD332" s="146"/>
      <c r="FE332" s="146"/>
      <c r="FF332" s="146"/>
      <c r="FQ332" s="145">
        <f>9726000+AU333-BW332</f>
        <v>0</v>
      </c>
      <c r="FR332" s="146"/>
      <c r="FS332" s="146"/>
      <c r="FT332" s="146"/>
      <c r="FU332" s="146"/>
      <c r="FV332" s="146"/>
      <c r="FW332" s="146"/>
      <c r="FX332" s="146"/>
      <c r="FY332" s="146"/>
      <c r="FZ332" s="146"/>
      <c r="GA332" s="146"/>
      <c r="GB332" s="146"/>
      <c r="GC332" s="146"/>
      <c r="GD332" s="146"/>
      <c r="GE332" s="146"/>
      <c r="GF332" s="146"/>
      <c r="GG332" s="146"/>
      <c r="GH332" s="146"/>
      <c r="GI332" s="146"/>
      <c r="GJ332" s="146"/>
      <c r="GK332" s="146"/>
      <c r="GL332" s="146"/>
      <c r="GM332" s="146"/>
      <c r="GN332" s="146"/>
      <c r="GO332" s="146"/>
      <c r="GP332" s="146"/>
      <c r="GQ332" s="146"/>
      <c r="GR332" s="146"/>
      <c r="GS332" s="146"/>
      <c r="GT332" s="146"/>
      <c r="GU332" s="146"/>
      <c r="GV332" s="146"/>
      <c r="GW332" s="146"/>
      <c r="GX332" s="146"/>
      <c r="GY332" s="146"/>
      <c r="GZ332" s="146"/>
    </row>
    <row r="333" spans="12:59" ht="12" customHeight="1">
      <c r="L333" s="146" t="s">
        <v>203</v>
      </c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U333" s="146">
        <v>657150.49</v>
      </c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</row>
    <row r="334" spans="120:162" ht="12" customHeight="1">
      <c r="DP334" s="146" t="s">
        <v>206</v>
      </c>
      <c r="DQ334" s="146"/>
      <c r="DR334" s="146"/>
      <c r="DS334" s="146"/>
      <c r="DT334" s="146"/>
      <c r="DU334" s="146"/>
      <c r="DV334" s="146"/>
      <c r="DW334" s="146"/>
      <c r="DX334" s="146"/>
      <c r="DY334" s="146"/>
      <c r="DZ334" s="146"/>
      <c r="EA334" s="146"/>
      <c r="EB334" s="146"/>
      <c r="EC334" s="146"/>
      <c r="ED334" s="146"/>
      <c r="EE334" s="146"/>
      <c r="EF334" s="146"/>
      <c r="EG334" s="146"/>
      <c r="EH334" s="146"/>
      <c r="EI334" s="146"/>
      <c r="EJ334" s="146"/>
      <c r="EK334" s="146"/>
      <c r="EL334" s="146"/>
      <c r="EM334" s="146"/>
      <c r="EN334" s="146"/>
      <c r="EO334" s="146"/>
      <c r="EP334" s="146"/>
      <c r="EQ334" s="146"/>
      <c r="ER334" s="146"/>
      <c r="ES334" s="146"/>
      <c r="ET334" s="146"/>
      <c r="EU334" s="146"/>
      <c r="EV334" s="146"/>
      <c r="EW334" s="146"/>
      <c r="EX334" s="146"/>
      <c r="EY334" s="146"/>
      <c r="EZ334" s="146"/>
      <c r="FA334" s="146"/>
      <c r="FB334" s="146"/>
      <c r="FC334" s="146"/>
      <c r="FD334" s="146"/>
      <c r="FE334" s="146"/>
      <c r="FF334" s="146"/>
    </row>
    <row r="335" spans="43:208" ht="12" customHeight="1">
      <c r="AQ335" s="146">
        <v>43591.96</v>
      </c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CA335" s="145">
        <f>CJ274+CJ237+CJ209+CL181+CL151+CE108+CM78+BZ27</f>
        <v>4427191.9592</v>
      </c>
      <c r="CB335" s="146"/>
      <c r="CC335" s="146"/>
      <c r="CD335" s="146"/>
      <c r="CE335" s="146"/>
      <c r="CF335" s="146"/>
      <c r="CG335" s="146"/>
      <c r="CH335" s="146"/>
      <c r="CI335" s="146"/>
      <c r="CJ335" s="146"/>
      <c r="CK335" s="146"/>
      <c r="CL335" s="146"/>
      <c r="CM335" s="146"/>
      <c r="CN335" s="146"/>
      <c r="CO335" s="146"/>
      <c r="CP335" s="146"/>
      <c r="CQ335" s="146"/>
      <c r="CR335" s="146"/>
      <c r="CS335" s="146"/>
      <c r="CT335" s="146"/>
      <c r="CU335" s="146"/>
      <c r="CV335" s="146"/>
      <c r="CW335" s="146"/>
      <c r="CX335" s="146"/>
      <c r="CY335" s="146"/>
      <c r="CZ335" s="146"/>
      <c r="DA335" s="146"/>
      <c r="DB335" s="146"/>
      <c r="DC335" s="146"/>
      <c r="DD335" s="146"/>
      <c r="FT335" s="145">
        <f>4383600+AQ335-CA335</f>
        <v>0.0007999995723366737</v>
      </c>
      <c r="FU335" s="146"/>
      <c r="FV335" s="146"/>
      <c r="FW335" s="146"/>
      <c r="FX335" s="146"/>
      <c r="FY335" s="146"/>
      <c r="FZ335" s="146"/>
      <c r="GA335" s="146"/>
      <c r="GB335" s="146"/>
      <c r="GC335" s="146"/>
      <c r="GD335" s="146"/>
      <c r="GE335" s="146"/>
      <c r="GF335" s="146"/>
      <c r="GG335" s="146"/>
      <c r="GH335" s="146"/>
      <c r="GI335" s="146"/>
      <c r="GJ335" s="146"/>
      <c r="GK335" s="146"/>
      <c r="GL335" s="146"/>
      <c r="GM335" s="146"/>
      <c r="GN335" s="146"/>
      <c r="GO335" s="146"/>
      <c r="GP335" s="146"/>
      <c r="GQ335" s="146"/>
      <c r="GR335" s="146"/>
      <c r="GS335" s="146"/>
      <c r="GT335" s="146"/>
      <c r="GU335" s="146"/>
      <c r="GV335" s="146"/>
      <c r="GW335" s="146"/>
      <c r="GX335" s="146"/>
      <c r="GY335" s="146"/>
      <c r="GZ335" s="146"/>
    </row>
    <row r="336" spans="120:163" ht="12" customHeight="1">
      <c r="DP336" s="146" t="s">
        <v>207</v>
      </c>
      <c r="DQ336" s="146"/>
      <c r="DR336" s="146"/>
      <c r="DS336" s="146"/>
      <c r="DT336" s="146"/>
      <c r="DU336" s="146"/>
      <c r="DV336" s="146"/>
      <c r="DW336" s="146"/>
      <c r="DX336" s="146"/>
      <c r="DY336" s="146"/>
      <c r="DZ336" s="146"/>
      <c r="EA336" s="146"/>
      <c r="EB336" s="146"/>
      <c r="EC336" s="146"/>
      <c r="ED336" s="146"/>
      <c r="EE336" s="146"/>
      <c r="EF336" s="146"/>
      <c r="EG336" s="146"/>
      <c r="EH336" s="146"/>
      <c r="EI336" s="146"/>
      <c r="EJ336" s="146"/>
      <c r="EK336" s="146"/>
      <c r="EL336" s="146"/>
      <c r="EM336" s="146"/>
      <c r="EN336" s="146"/>
      <c r="EO336" s="146"/>
      <c r="EP336" s="146"/>
      <c r="EQ336" s="146"/>
      <c r="ER336" s="146"/>
      <c r="ES336" s="146"/>
      <c r="ET336" s="146"/>
      <c r="EU336" s="146"/>
      <c r="EV336" s="146"/>
      <c r="EW336" s="146"/>
      <c r="EX336" s="146"/>
      <c r="EY336" s="146"/>
      <c r="EZ336" s="146"/>
      <c r="FA336" s="146"/>
      <c r="FB336" s="146"/>
      <c r="FC336" s="146"/>
      <c r="FD336" s="146"/>
      <c r="FE336" s="146"/>
      <c r="FF336" s="146"/>
      <c r="FG336" s="146"/>
    </row>
    <row r="337" spans="43:120" ht="12" customHeight="1">
      <c r="AQ337" s="146">
        <v>22873.02</v>
      </c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CA337" s="146"/>
      <c r="CB337" s="146"/>
      <c r="CC337" s="146"/>
      <c r="CD337" s="146"/>
      <c r="CE337" s="146"/>
      <c r="CF337" s="146"/>
      <c r="CG337" s="146"/>
      <c r="CH337" s="146"/>
      <c r="CI337" s="146"/>
      <c r="CJ337" s="146"/>
      <c r="CK337" s="146"/>
      <c r="CL337" s="146"/>
      <c r="CM337" s="146"/>
      <c r="CN337" s="146"/>
      <c r="CO337" s="146"/>
      <c r="CP337" s="146"/>
      <c r="CQ337" s="146"/>
      <c r="CR337" s="146"/>
      <c r="CS337" s="146"/>
      <c r="CT337" s="146"/>
      <c r="CU337" s="146"/>
      <c r="CV337" s="146"/>
      <c r="CW337" s="146"/>
      <c r="CX337" s="146"/>
      <c r="CY337" s="146"/>
      <c r="CZ337" s="146"/>
      <c r="DA337" s="146"/>
      <c r="DB337" s="146"/>
      <c r="DC337" s="146"/>
      <c r="DD337" s="146"/>
      <c r="DE337" s="146"/>
      <c r="DF337" s="146"/>
      <c r="DP337" s="2" t="s">
        <v>208</v>
      </c>
    </row>
  </sheetData>
  <sheetProtection/>
  <mergeCells count="1069">
    <mergeCell ref="DP336:FG336"/>
    <mergeCell ref="AQ335:BM335"/>
    <mergeCell ref="AQ337:BN337"/>
    <mergeCell ref="CA335:DD335"/>
    <mergeCell ref="CA337:DF337"/>
    <mergeCell ref="FT335:GZ335"/>
    <mergeCell ref="L333:AA333"/>
    <mergeCell ref="AU333:BG333"/>
    <mergeCell ref="BW332:DA332"/>
    <mergeCell ref="FQ332:GZ332"/>
    <mergeCell ref="DP332:FF332"/>
    <mergeCell ref="DP334:FF334"/>
    <mergeCell ref="BU330:DA330"/>
    <mergeCell ref="DP330:FF330"/>
    <mergeCell ref="F330:AD330"/>
    <mergeCell ref="AN330:BM330"/>
    <mergeCell ref="FP330:GZ330"/>
    <mergeCell ref="A290:DA290"/>
    <mergeCell ref="Q304:AN304"/>
    <mergeCell ref="R326:AP326"/>
    <mergeCell ref="DZ304:EY304"/>
    <mergeCell ref="R307:AN307"/>
    <mergeCell ref="Q309:AO309"/>
    <mergeCell ref="R311:AO311"/>
    <mergeCell ref="R313:AO313"/>
    <mergeCell ref="Q316:AP316"/>
    <mergeCell ref="DY313:FA313"/>
    <mergeCell ref="DZ316:EZ316"/>
    <mergeCell ref="DB311:DL311"/>
    <mergeCell ref="DB313:DL313"/>
    <mergeCell ref="DZ319:EZ319"/>
    <mergeCell ref="EA322:EZ322"/>
    <mergeCell ref="EC325:FB325"/>
    <mergeCell ref="S319:AQ319"/>
    <mergeCell ref="S322:AR322"/>
    <mergeCell ref="BS316:CM316"/>
    <mergeCell ref="BS318:CL318"/>
    <mergeCell ref="BS319:CN319"/>
    <mergeCell ref="DB316:DM316"/>
    <mergeCell ref="DB319:DM319"/>
    <mergeCell ref="BT325:CQ325"/>
    <mergeCell ref="DA325:DS325"/>
    <mergeCell ref="BS307:CL307"/>
    <mergeCell ref="BS309:CL309"/>
    <mergeCell ref="BS311:CL311"/>
    <mergeCell ref="BT313:CL313"/>
    <mergeCell ref="DB307:DL307"/>
    <mergeCell ref="DC322:DN322"/>
    <mergeCell ref="BS322:CO322"/>
    <mergeCell ref="DB309:DL309"/>
    <mergeCell ref="DL177:EK177"/>
    <mergeCell ref="DI36:ES36"/>
    <mergeCell ref="A280:G280"/>
    <mergeCell ref="H280:BC280"/>
    <mergeCell ref="BD280:BS280"/>
    <mergeCell ref="BT280:CI280"/>
    <mergeCell ref="CJ280:DA280"/>
    <mergeCell ref="CB39:DB39"/>
    <mergeCell ref="A278:G278"/>
    <mergeCell ref="H278:BC278"/>
    <mergeCell ref="BD278:BS278"/>
    <mergeCell ref="BT278:CI278"/>
    <mergeCell ref="CJ278:DA278"/>
    <mergeCell ref="H240:BC240"/>
    <mergeCell ref="BD240:BS240"/>
    <mergeCell ref="BT240:CI240"/>
    <mergeCell ref="CJ240:DA240"/>
    <mergeCell ref="CJ263:DA263"/>
    <mergeCell ref="H263:BC263"/>
    <mergeCell ref="BD263:BS263"/>
    <mergeCell ref="A279:G279"/>
    <mergeCell ref="H279:BC279"/>
    <mergeCell ref="BD279:BS279"/>
    <mergeCell ref="BT279:CI279"/>
    <mergeCell ref="CJ279:DA279"/>
    <mergeCell ref="A288:G288"/>
    <mergeCell ref="H288:BC288"/>
    <mergeCell ref="BD288:BS288"/>
    <mergeCell ref="BT288:CI288"/>
    <mergeCell ref="CJ288:DA288"/>
    <mergeCell ref="A295:G295"/>
    <mergeCell ref="H295:BC295"/>
    <mergeCell ref="BD295:BS295"/>
    <mergeCell ref="BT295:CI295"/>
    <mergeCell ref="CJ295:DA295"/>
    <mergeCell ref="A241:G241"/>
    <mergeCell ref="H241:BC241"/>
    <mergeCell ref="BD241:BS241"/>
    <mergeCell ref="BT241:CI241"/>
    <mergeCell ref="CJ241:DA241"/>
    <mergeCell ref="A287:G287"/>
    <mergeCell ref="H287:BC287"/>
    <mergeCell ref="BD287:BS287"/>
    <mergeCell ref="BT287:CI287"/>
    <mergeCell ref="CJ287:DA287"/>
    <mergeCell ref="H239:BC239"/>
    <mergeCell ref="BD239:BS239"/>
    <mergeCell ref="BT239:CI239"/>
    <mergeCell ref="CJ239:DA239"/>
    <mergeCell ref="A240:G240"/>
    <mergeCell ref="BN304:CJ304"/>
    <mergeCell ref="A21:F21"/>
    <mergeCell ref="G21:AO21"/>
    <mergeCell ref="AP21:BG21"/>
    <mergeCell ref="BH21:BY21"/>
    <mergeCell ref="BZ21:DA21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296:DA296"/>
    <mergeCell ref="A297:G297"/>
    <mergeCell ref="H297:BC297"/>
    <mergeCell ref="BD297:BS297"/>
    <mergeCell ref="BT297:CI297"/>
    <mergeCell ref="CJ297:DA297"/>
    <mergeCell ref="A294:G294"/>
    <mergeCell ref="H294:BC294"/>
    <mergeCell ref="BD294:BS294"/>
    <mergeCell ref="BT294:CI294"/>
    <mergeCell ref="CJ294:DA294"/>
    <mergeCell ref="A275:DA275"/>
    <mergeCell ref="A283:DA283"/>
    <mergeCell ref="A293:DA293"/>
    <mergeCell ref="A292:G292"/>
    <mergeCell ref="H292:BC292"/>
    <mergeCell ref="BD292:BS292"/>
    <mergeCell ref="BT292:CI292"/>
    <mergeCell ref="CJ292:DA292"/>
    <mergeCell ref="A291:G291"/>
    <mergeCell ref="H291:BC291"/>
    <mergeCell ref="BD291:BS291"/>
    <mergeCell ref="BT291:CI291"/>
    <mergeCell ref="CJ291:DA291"/>
    <mergeCell ref="A286:G286"/>
    <mergeCell ref="H286:BC286"/>
    <mergeCell ref="BD286:BS286"/>
    <mergeCell ref="BT286:CI286"/>
    <mergeCell ref="CJ286:DA286"/>
    <mergeCell ref="A289:G289"/>
    <mergeCell ref="H289:BC289"/>
    <mergeCell ref="BD289:BS289"/>
    <mergeCell ref="BT289:CI289"/>
    <mergeCell ref="CJ289:DA289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2:G282"/>
    <mergeCell ref="H282:BC282"/>
    <mergeCell ref="BD282:BS282"/>
    <mergeCell ref="BT282:CI282"/>
    <mergeCell ref="CJ282:DA282"/>
    <mergeCell ref="A277:G277"/>
    <mergeCell ref="H277:BC277"/>
    <mergeCell ref="BD277:BS277"/>
    <mergeCell ref="BT277:CI277"/>
    <mergeCell ref="CJ277:DA277"/>
    <mergeCell ref="A281:G281"/>
    <mergeCell ref="H281:BC281"/>
    <mergeCell ref="BD281:BS281"/>
    <mergeCell ref="BT281:CI281"/>
    <mergeCell ref="CJ281:DA281"/>
    <mergeCell ref="A276:G276"/>
    <mergeCell ref="H276:BC276"/>
    <mergeCell ref="BD276:BS276"/>
    <mergeCell ref="BT276:CI276"/>
    <mergeCell ref="CJ276:DA276"/>
    <mergeCell ref="A273:G273"/>
    <mergeCell ref="H273:BC273"/>
    <mergeCell ref="BD273:BS273"/>
    <mergeCell ref="BT273:CI273"/>
    <mergeCell ref="CJ273:DA273"/>
    <mergeCell ref="A274:G274"/>
    <mergeCell ref="H274:BC274"/>
    <mergeCell ref="BD274:BS274"/>
    <mergeCell ref="BT274:CI274"/>
    <mergeCell ref="CJ274:DA274"/>
    <mergeCell ref="A271:G271"/>
    <mergeCell ref="H271:BC271"/>
    <mergeCell ref="BD271:BS271"/>
    <mergeCell ref="BT271:CI271"/>
    <mergeCell ref="CJ271:DA271"/>
    <mergeCell ref="A272:G272"/>
    <mergeCell ref="H272:BC272"/>
    <mergeCell ref="BD272:BS272"/>
    <mergeCell ref="BT272:CI272"/>
    <mergeCell ref="CJ272:DA272"/>
    <mergeCell ref="A269:G269"/>
    <mergeCell ref="H269:BC269"/>
    <mergeCell ref="BD269:BS269"/>
    <mergeCell ref="BT269:CI269"/>
    <mergeCell ref="CJ269:DA269"/>
    <mergeCell ref="A270:G270"/>
    <mergeCell ref="H270:BC270"/>
    <mergeCell ref="BD270:BS270"/>
    <mergeCell ref="BT270:CI270"/>
    <mergeCell ref="CJ270:DA270"/>
    <mergeCell ref="A267:G267"/>
    <mergeCell ref="H267:BC267"/>
    <mergeCell ref="BD267:BS267"/>
    <mergeCell ref="BT267:CI267"/>
    <mergeCell ref="CJ267:DA267"/>
    <mergeCell ref="A268:G268"/>
    <mergeCell ref="H268:BC268"/>
    <mergeCell ref="BD268:BS268"/>
    <mergeCell ref="BT268:CI268"/>
    <mergeCell ref="CJ268:DA268"/>
    <mergeCell ref="A265:G265"/>
    <mergeCell ref="H265:BC265"/>
    <mergeCell ref="BD265:BS265"/>
    <mergeCell ref="BT265:CI265"/>
    <mergeCell ref="CJ265:DA265"/>
    <mergeCell ref="A266:G266"/>
    <mergeCell ref="H266:BC266"/>
    <mergeCell ref="BD266:BS266"/>
    <mergeCell ref="BT266:CI266"/>
    <mergeCell ref="CJ266:DA266"/>
    <mergeCell ref="CJ201:DA201"/>
    <mergeCell ref="A201:G201"/>
    <mergeCell ref="H201:BC201"/>
    <mergeCell ref="BD201:BS201"/>
    <mergeCell ref="BT201:CI201"/>
    <mergeCell ref="A258:DA258"/>
    <mergeCell ref="CJ228:DA228"/>
    <mergeCell ref="A252:G252"/>
    <mergeCell ref="BT252:CI252"/>
    <mergeCell ref="CJ252:DA252"/>
    <mergeCell ref="A262:DA262"/>
    <mergeCell ref="BT228:CI228"/>
    <mergeCell ref="BT257:CI257"/>
    <mergeCell ref="CJ257:DA257"/>
    <mergeCell ref="H252:BS252"/>
    <mergeCell ref="A228:G228"/>
    <mergeCell ref="A230:G230"/>
    <mergeCell ref="H230:BS230"/>
    <mergeCell ref="BT230:CI230"/>
    <mergeCell ref="CJ230:DA230"/>
    <mergeCell ref="CJ264:DA264"/>
    <mergeCell ref="A259:G259"/>
    <mergeCell ref="H259:BC259"/>
    <mergeCell ref="BD259:BS259"/>
    <mergeCell ref="BT259:CI259"/>
    <mergeCell ref="CJ259:DA259"/>
    <mergeCell ref="A263:G263"/>
    <mergeCell ref="A261:G261"/>
    <mergeCell ref="H261:BC261"/>
    <mergeCell ref="BT263:CI263"/>
    <mergeCell ref="BD93:BS93"/>
    <mergeCell ref="BT93:CI93"/>
    <mergeCell ref="CJ93:DA93"/>
    <mergeCell ref="CJ94:DA94"/>
    <mergeCell ref="BD94:BS94"/>
    <mergeCell ref="BT94:CI94"/>
    <mergeCell ref="A94:G94"/>
    <mergeCell ref="H94:BC94"/>
    <mergeCell ref="H227:BS227"/>
    <mergeCell ref="BT227:CI227"/>
    <mergeCell ref="H205:BC205"/>
    <mergeCell ref="A198:DA198"/>
    <mergeCell ref="A200:G200"/>
    <mergeCell ref="H200:BC200"/>
    <mergeCell ref="BD200:BS200"/>
    <mergeCell ref="BT200:CI200"/>
    <mergeCell ref="A301:G301"/>
    <mergeCell ref="H301:BC301"/>
    <mergeCell ref="BD301:BS301"/>
    <mergeCell ref="BT301:CI301"/>
    <mergeCell ref="CJ301:DA301"/>
    <mergeCell ref="A256:G256"/>
    <mergeCell ref="H256:BC256"/>
    <mergeCell ref="BD256:BS256"/>
    <mergeCell ref="BT256:CI256"/>
    <mergeCell ref="CJ256:DA256"/>
    <mergeCell ref="CJ300:DA300"/>
    <mergeCell ref="A254:DA254"/>
    <mergeCell ref="A264:G264"/>
    <mergeCell ref="H264:BC264"/>
    <mergeCell ref="BD264:BS264"/>
    <mergeCell ref="BT300:CI300"/>
    <mergeCell ref="BD300:BS300"/>
    <mergeCell ref="H300:BC300"/>
    <mergeCell ref="A300:G300"/>
    <mergeCell ref="BT264:CI264"/>
    <mergeCell ref="BT223:CI223"/>
    <mergeCell ref="A257:G257"/>
    <mergeCell ref="H257:BC257"/>
    <mergeCell ref="BD257:BS257"/>
    <mergeCell ref="A229:DA229"/>
    <mergeCell ref="CJ227:DA227"/>
    <mergeCell ref="A227:G227"/>
    <mergeCell ref="BT248:CI248"/>
    <mergeCell ref="CJ248:DA248"/>
    <mergeCell ref="H228:BS228"/>
    <mergeCell ref="CJ200:DA200"/>
    <mergeCell ref="CJ195:DA195"/>
    <mergeCell ref="A196:G196"/>
    <mergeCell ref="H196:BC196"/>
    <mergeCell ref="BD196:BS196"/>
    <mergeCell ref="BT196:CI196"/>
    <mergeCell ref="CJ196:DA196"/>
    <mergeCell ref="A195:G195"/>
    <mergeCell ref="H195:BC195"/>
    <mergeCell ref="BD195:BS195"/>
    <mergeCell ref="BT195:CI195"/>
    <mergeCell ref="CJ193:DA193"/>
    <mergeCell ref="A194:G194"/>
    <mergeCell ref="H194:BC194"/>
    <mergeCell ref="BD194:BS194"/>
    <mergeCell ref="BT194:CI194"/>
    <mergeCell ref="CJ194:DA194"/>
    <mergeCell ref="A193:G193"/>
    <mergeCell ref="H193:BC193"/>
    <mergeCell ref="BD193:BS193"/>
    <mergeCell ref="BT193:CI193"/>
    <mergeCell ref="AP188:BE188"/>
    <mergeCell ref="BF188:BU188"/>
    <mergeCell ref="A190:DA190"/>
    <mergeCell ref="A192:G192"/>
    <mergeCell ref="H192:BC192"/>
    <mergeCell ref="BD192:BS192"/>
    <mergeCell ref="BT192:CI192"/>
    <mergeCell ref="CJ192:DA192"/>
    <mergeCell ref="BV175:CK175"/>
    <mergeCell ref="A207:G207"/>
    <mergeCell ref="H207:BC207"/>
    <mergeCell ref="BD207:BS207"/>
    <mergeCell ref="BT207:CI207"/>
    <mergeCell ref="CJ207:DA207"/>
    <mergeCell ref="BV188:CK188"/>
    <mergeCell ref="CL188:DA188"/>
    <mergeCell ref="A188:G188"/>
    <mergeCell ref="H188:AO188"/>
    <mergeCell ref="CL175:DA175"/>
    <mergeCell ref="A170:G170"/>
    <mergeCell ref="A175:G175"/>
    <mergeCell ref="H175:AO175"/>
    <mergeCell ref="AP175:BE175"/>
    <mergeCell ref="A172:DA172"/>
    <mergeCell ref="A174:G174"/>
    <mergeCell ref="H174:AO174"/>
    <mergeCell ref="AP174:BE174"/>
    <mergeCell ref="BF175:BU175"/>
    <mergeCell ref="BD168:BS168"/>
    <mergeCell ref="BF174:BU174"/>
    <mergeCell ref="BV174:CK174"/>
    <mergeCell ref="CL174:DA174"/>
    <mergeCell ref="H170:BC170"/>
    <mergeCell ref="BD170:BS170"/>
    <mergeCell ref="BT170:CI170"/>
    <mergeCell ref="H166:BC166"/>
    <mergeCell ref="BD166:BS166"/>
    <mergeCell ref="CJ168:DA168"/>
    <mergeCell ref="CJ169:DA169"/>
    <mergeCell ref="CJ170:DA170"/>
    <mergeCell ref="BD167:BS167"/>
    <mergeCell ref="BT167:CI167"/>
    <mergeCell ref="CJ167:DA167"/>
    <mergeCell ref="BT166:CI166"/>
    <mergeCell ref="H168:BC168"/>
    <mergeCell ref="A169:G169"/>
    <mergeCell ref="H169:BC169"/>
    <mergeCell ref="BD169:BS169"/>
    <mergeCell ref="BT169:CI169"/>
    <mergeCell ref="A168:G168"/>
    <mergeCell ref="CL149:DA149"/>
    <mergeCell ref="CL159:DA159"/>
    <mergeCell ref="A162:G162"/>
    <mergeCell ref="H162:AO162"/>
    <mergeCell ref="AP162:BE162"/>
    <mergeCell ref="BF162:BU162"/>
    <mergeCell ref="BV160:CK160"/>
    <mergeCell ref="BV159:CK159"/>
    <mergeCell ref="BF149:BU149"/>
    <mergeCell ref="A149:G149"/>
    <mergeCell ref="A146:DA146"/>
    <mergeCell ref="H148:AO148"/>
    <mergeCell ref="AP148:BE148"/>
    <mergeCell ref="BF148:BU148"/>
    <mergeCell ref="BV148:CK148"/>
    <mergeCell ref="CL148:DA148"/>
    <mergeCell ref="A148:G148"/>
    <mergeCell ref="H149:AO149"/>
    <mergeCell ref="AP159:BE159"/>
    <mergeCell ref="BF159:BU159"/>
    <mergeCell ref="A159:G159"/>
    <mergeCell ref="BV149:CK149"/>
    <mergeCell ref="A150:DA150"/>
    <mergeCell ref="AP149:BE149"/>
    <mergeCell ref="AP153:BE153"/>
    <mergeCell ref="BV162:CK162"/>
    <mergeCell ref="BF151:BU151"/>
    <mergeCell ref="BV151:CK151"/>
    <mergeCell ref="A153:G153"/>
    <mergeCell ref="H153:AO153"/>
    <mergeCell ref="CL151:DA151"/>
    <mergeCell ref="A160:G160"/>
    <mergeCell ref="H160:AO160"/>
    <mergeCell ref="A151:G151"/>
    <mergeCell ref="H151:AO151"/>
    <mergeCell ref="AP160:BE160"/>
    <mergeCell ref="BF160:BU160"/>
    <mergeCell ref="AP151:BE151"/>
    <mergeCell ref="A144:AO144"/>
    <mergeCell ref="AP144:DA144"/>
    <mergeCell ref="BT168:CI168"/>
    <mergeCell ref="CJ166:DA166"/>
    <mergeCell ref="BF161:BU161"/>
    <mergeCell ref="A167:G167"/>
    <mergeCell ref="H167:BC167"/>
    <mergeCell ref="BD135:BS135"/>
    <mergeCell ref="BT135:CI135"/>
    <mergeCell ref="CJ136:DA136"/>
    <mergeCell ref="A137:G137"/>
    <mergeCell ref="H137:BC137"/>
    <mergeCell ref="BD137:BS137"/>
    <mergeCell ref="BT137:CI137"/>
    <mergeCell ref="CJ137:DA137"/>
    <mergeCell ref="BD136:BS136"/>
    <mergeCell ref="BT136:CI136"/>
    <mergeCell ref="BD122:BS122"/>
    <mergeCell ref="BT122:CI122"/>
    <mergeCell ref="CJ122:DA122"/>
    <mergeCell ref="BD123:BS123"/>
    <mergeCell ref="BT123:CI123"/>
    <mergeCell ref="CJ123:DA123"/>
    <mergeCell ref="BT124:CI124"/>
    <mergeCell ref="CJ124:DA124"/>
    <mergeCell ref="X130:DA130"/>
    <mergeCell ref="CJ125:DA125"/>
    <mergeCell ref="CJ126:DA126"/>
    <mergeCell ref="A128:DA128"/>
    <mergeCell ref="BD124:BS124"/>
    <mergeCell ref="BD125:BS125"/>
    <mergeCell ref="BT125:CI125"/>
    <mergeCell ref="A126:G126"/>
    <mergeCell ref="BD134:BS134"/>
    <mergeCell ref="A140:DA140"/>
    <mergeCell ref="X142:DA142"/>
    <mergeCell ref="A138:G138"/>
    <mergeCell ref="H138:BC138"/>
    <mergeCell ref="BD138:BS138"/>
    <mergeCell ref="BT138:CI138"/>
    <mergeCell ref="BT134:CI134"/>
    <mergeCell ref="CJ138:DA138"/>
    <mergeCell ref="CJ135:DA135"/>
    <mergeCell ref="H126:BC126"/>
    <mergeCell ref="BD126:BS126"/>
    <mergeCell ref="BT126:CI126"/>
    <mergeCell ref="A125:G125"/>
    <mergeCell ref="H125:BC125"/>
    <mergeCell ref="A134:G134"/>
    <mergeCell ref="H134:BC134"/>
    <mergeCell ref="A132:AO132"/>
    <mergeCell ref="AP132:DA132"/>
    <mergeCell ref="CJ134:DA134"/>
    <mergeCell ref="A122:G122"/>
    <mergeCell ref="H122:BC122"/>
    <mergeCell ref="A136:G136"/>
    <mergeCell ref="H136:BC136"/>
    <mergeCell ref="A123:G123"/>
    <mergeCell ref="H123:BC123"/>
    <mergeCell ref="A124:G124"/>
    <mergeCell ref="H124:BC124"/>
    <mergeCell ref="A135:G135"/>
    <mergeCell ref="H135:BC135"/>
    <mergeCell ref="AP120:DA120"/>
    <mergeCell ref="A114:G114"/>
    <mergeCell ref="H114:BC114"/>
    <mergeCell ref="BD114:BS114"/>
    <mergeCell ref="BT114:CD114"/>
    <mergeCell ref="CE114:DA114"/>
    <mergeCell ref="CE104:DA104"/>
    <mergeCell ref="A181:G181"/>
    <mergeCell ref="H181:AO181"/>
    <mergeCell ref="AP181:BE181"/>
    <mergeCell ref="BF181:BU181"/>
    <mergeCell ref="BV181:CK181"/>
    <mergeCell ref="CL181:DA181"/>
    <mergeCell ref="A116:DA116"/>
    <mergeCell ref="X118:DA118"/>
    <mergeCell ref="A120:AO120"/>
    <mergeCell ref="A104:G104"/>
    <mergeCell ref="H104:BC104"/>
    <mergeCell ref="BD104:BS104"/>
    <mergeCell ref="BT104:CD104"/>
    <mergeCell ref="A101:AO101"/>
    <mergeCell ref="AP101:DA101"/>
    <mergeCell ref="A103:G103"/>
    <mergeCell ref="H103:BC103"/>
    <mergeCell ref="BD103:BS103"/>
    <mergeCell ref="BT103:CD103"/>
    <mergeCell ref="CE103:DA103"/>
    <mergeCell ref="A95:G95"/>
    <mergeCell ref="A97:DA97"/>
    <mergeCell ref="X99:DA99"/>
    <mergeCell ref="H95:BC95"/>
    <mergeCell ref="BD95:BS95"/>
    <mergeCell ref="BT95:CI95"/>
    <mergeCell ref="CJ95:DA95"/>
    <mergeCell ref="A80:F80"/>
    <mergeCell ref="A83:DA83"/>
    <mergeCell ref="A85:DA85"/>
    <mergeCell ref="X87:DA87"/>
    <mergeCell ref="CM81:DA81"/>
    <mergeCell ref="CM80:DA80"/>
    <mergeCell ref="A75:F75"/>
    <mergeCell ref="G75:BV75"/>
    <mergeCell ref="BW75:CL75"/>
    <mergeCell ref="CM75:DA75"/>
    <mergeCell ref="A76:F76"/>
    <mergeCell ref="G76:BV76"/>
    <mergeCell ref="BW76:CL76"/>
    <mergeCell ref="CM76:DA76"/>
    <mergeCell ref="BD91:BS91"/>
    <mergeCell ref="A81:F81"/>
    <mergeCell ref="G81:BV81"/>
    <mergeCell ref="BW81:CL81"/>
    <mergeCell ref="A89:AO89"/>
    <mergeCell ref="AP89:DA89"/>
    <mergeCell ref="A73:DA73"/>
    <mergeCell ref="G80:BV80"/>
    <mergeCell ref="BW80:CL80"/>
    <mergeCell ref="A92:G92"/>
    <mergeCell ref="CJ91:DA91"/>
    <mergeCell ref="H92:BC92"/>
    <mergeCell ref="BD92:BS92"/>
    <mergeCell ref="BT92:CI92"/>
    <mergeCell ref="A91:G91"/>
    <mergeCell ref="H91:BC91"/>
    <mergeCell ref="A93:G93"/>
    <mergeCell ref="CJ92:DA92"/>
    <mergeCell ref="H93:BC93"/>
    <mergeCell ref="A71:F71"/>
    <mergeCell ref="G71:AD71"/>
    <mergeCell ref="AE71:AY71"/>
    <mergeCell ref="AZ71:BQ71"/>
    <mergeCell ref="BT91:CI91"/>
    <mergeCell ref="BR71:CI71"/>
    <mergeCell ref="CJ71:DA71"/>
    <mergeCell ref="AZ69:BQ69"/>
    <mergeCell ref="BR69:CI69"/>
    <mergeCell ref="CJ69:DA69"/>
    <mergeCell ref="A70:F70"/>
    <mergeCell ref="G70:AD70"/>
    <mergeCell ref="AE70:AY70"/>
    <mergeCell ref="AZ70:BQ70"/>
    <mergeCell ref="BR70:CI70"/>
    <mergeCell ref="CJ70:DA70"/>
    <mergeCell ref="A42:DA42"/>
    <mergeCell ref="AE63:BC63"/>
    <mergeCell ref="BD63:BS63"/>
    <mergeCell ref="BT63:CI63"/>
    <mergeCell ref="BT60:CI60"/>
    <mergeCell ref="CJ60:DA60"/>
    <mergeCell ref="G61:AD61"/>
    <mergeCell ref="BD44:BS44"/>
    <mergeCell ref="BT44:CI44"/>
    <mergeCell ref="CJ44:DA44"/>
    <mergeCell ref="A65:DA65"/>
    <mergeCell ref="A67:F67"/>
    <mergeCell ref="G67:AD67"/>
    <mergeCell ref="AE67:AY67"/>
    <mergeCell ref="AZ67:BQ67"/>
    <mergeCell ref="A61:F61"/>
    <mergeCell ref="CJ63:DA63"/>
    <mergeCell ref="G63:AD63"/>
    <mergeCell ref="A63:F63"/>
    <mergeCell ref="A46:DA46"/>
    <mergeCell ref="G68:AD68"/>
    <mergeCell ref="AE68:AY68"/>
    <mergeCell ref="AZ68:BQ68"/>
    <mergeCell ref="A60:F60"/>
    <mergeCell ref="G60:AD60"/>
    <mergeCell ref="AE60:BC60"/>
    <mergeCell ref="BD60:BS60"/>
    <mergeCell ref="AE61:BC61"/>
    <mergeCell ref="BD61:BS61"/>
    <mergeCell ref="A45:F45"/>
    <mergeCell ref="G45:AD45"/>
    <mergeCell ref="AE45:BC45"/>
    <mergeCell ref="A68:F68"/>
    <mergeCell ref="CJ68:DA68"/>
    <mergeCell ref="BR68:CI68"/>
    <mergeCell ref="BT45:CI45"/>
    <mergeCell ref="CJ45:DA45"/>
    <mergeCell ref="BD45:BS45"/>
    <mergeCell ref="BT61:CI61"/>
    <mergeCell ref="A107:G107"/>
    <mergeCell ref="H107:BC107"/>
    <mergeCell ref="BD107:BS107"/>
    <mergeCell ref="BT107:CD107"/>
    <mergeCell ref="CE107:DA107"/>
    <mergeCell ref="A44:F44"/>
    <mergeCell ref="G44:AD44"/>
    <mergeCell ref="AE44:BC44"/>
    <mergeCell ref="A69:F69"/>
    <mergeCell ref="G69:AD69"/>
    <mergeCell ref="A106:G106"/>
    <mergeCell ref="H106:BC106"/>
    <mergeCell ref="BD106:BS106"/>
    <mergeCell ref="A105:DA105"/>
    <mergeCell ref="BD47:BS47"/>
    <mergeCell ref="BT47:CI47"/>
    <mergeCell ref="CJ47:DA47"/>
    <mergeCell ref="BT106:CD106"/>
    <mergeCell ref="CE106:DA106"/>
    <mergeCell ref="AE69:AY69"/>
    <mergeCell ref="A47:F47"/>
    <mergeCell ref="G47:AD47"/>
    <mergeCell ref="AE47:BC47"/>
    <mergeCell ref="A48:DA48"/>
    <mergeCell ref="CJ62:DA62"/>
    <mergeCell ref="A111:G111"/>
    <mergeCell ref="H111:BC111"/>
    <mergeCell ref="BD111:BS111"/>
    <mergeCell ref="BT111:CD111"/>
    <mergeCell ref="CE111:DA111"/>
    <mergeCell ref="BD49:BS49"/>
    <mergeCell ref="BT49:CI49"/>
    <mergeCell ref="A62:F62"/>
    <mergeCell ref="G62:AD62"/>
    <mergeCell ref="AE62:BC62"/>
    <mergeCell ref="BD62:BS62"/>
    <mergeCell ref="BT62:CI62"/>
    <mergeCell ref="A53:F53"/>
    <mergeCell ref="G53:AD53"/>
    <mergeCell ref="AE53:BC53"/>
    <mergeCell ref="CJ49:DA49"/>
    <mergeCell ref="A50:F50"/>
    <mergeCell ref="G50:AD50"/>
    <mergeCell ref="AE50:BC50"/>
    <mergeCell ref="BD50:BS50"/>
    <mergeCell ref="BT50:CI50"/>
    <mergeCell ref="CJ50:DA50"/>
    <mergeCell ref="A49:F49"/>
    <mergeCell ref="G49:AD49"/>
    <mergeCell ref="AE49:BC49"/>
    <mergeCell ref="A51:F51"/>
    <mergeCell ref="G51:AD51"/>
    <mergeCell ref="AE51:BC51"/>
    <mergeCell ref="BD51:BS51"/>
    <mergeCell ref="BT51:CI51"/>
    <mergeCell ref="CJ51:DA51"/>
    <mergeCell ref="A52:F52"/>
    <mergeCell ref="G52:AD52"/>
    <mergeCell ref="AE52:BC52"/>
    <mergeCell ref="BD52:BS52"/>
    <mergeCell ref="BT52:CI52"/>
    <mergeCell ref="CJ52:DA52"/>
    <mergeCell ref="BT53:CI53"/>
    <mergeCell ref="CJ53:DA53"/>
    <mergeCell ref="A54:DA54"/>
    <mergeCell ref="A79:F79"/>
    <mergeCell ref="G79:BV79"/>
    <mergeCell ref="BW79:CL79"/>
    <mergeCell ref="CM79:DA79"/>
    <mergeCell ref="BD53:BS53"/>
    <mergeCell ref="CJ61:DA61"/>
    <mergeCell ref="BR67:CI67"/>
    <mergeCell ref="A55:F55"/>
    <mergeCell ref="G55:AD55"/>
    <mergeCell ref="AE55:BC55"/>
    <mergeCell ref="BD55:BS55"/>
    <mergeCell ref="BT55:CI55"/>
    <mergeCell ref="CJ55:DA55"/>
    <mergeCell ref="A56:F56"/>
    <mergeCell ref="G56:AD56"/>
    <mergeCell ref="AE56:BC56"/>
    <mergeCell ref="BD56:BS56"/>
    <mergeCell ref="BT56:CI56"/>
    <mergeCell ref="CJ56:DA56"/>
    <mergeCell ref="A57:F57"/>
    <mergeCell ref="G57:AD57"/>
    <mergeCell ref="AE57:BC57"/>
    <mergeCell ref="BD57:BS57"/>
    <mergeCell ref="BT57:CI57"/>
    <mergeCell ref="CJ57:DA57"/>
    <mergeCell ref="A58:DA58"/>
    <mergeCell ref="A77:F77"/>
    <mergeCell ref="G77:BV77"/>
    <mergeCell ref="BW77:CL77"/>
    <mergeCell ref="CM77:DA77"/>
    <mergeCell ref="A78:F78"/>
    <mergeCell ref="G78:BV78"/>
    <mergeCell ref="BW78:CL78"/>
    <mergeCell ref="CM78:DA78"/>
    <mergeCell ref="CJ67:DA67"/>
    <mergeCell ref="A59:F59"/>
    <mergeCell ref="G59:AD59"/>
    <mergeCell ref="AE59:BC59"/>
    <mergeCell ref="BD59:BS59"/>
    <mergeCell ref="BT59:CI59"/>
    <mergeCell ref="CJ59:DA59"/>
    <mergeCell ref="A108:G108"/>
    <mergeCell ref="H108:BC108"/>
    <mergeCell ref="BD108:BS108"/>
    <mergeCell ref="BT108:CD108"/>
    <mergeCell ref="CE108:DA108"/>
    <mergeCell ref="A110:G110"/>
    <mergeCell ref="H110:BC110"/>
    <mergeCell ref="BD110:BS110"/>
    <mergeCell ref="BT110:CD110"/>
    <mergeCell ref="CE110:DA110"/>
    <mergeCell ref="BD112:BS112"/>
    <mergeCell ref="BT112:CD112"/>
    <mergeCell ref="CE112:DA112"/>
    <mergeCell ref="A113:G113"/>
    <mergeCell ref="H113:BC113"/>
    <mergeCell ref="BD113:BS113"/>
    <mergeCell ref="BT113:CD113"/>
    <mergeCell ref="CE113:DA113"/>
    <mergeCell ref="A109:DA109"/>
    <mergeCell ref="CL179:DA179"/>
    <mergeCell ref="A180:G180"/>
    <mergeCell ref="H180:AO180"/>
    <mergeCell ref="AP180:BE180"/>
    <mergeCell ref="BF180:BU180"/>
    <mergeCell ref="BV180:CK180"/>
    <mergeCell ref="CL180:DA180"/>
    <mergeCell ref="A112:G112"/>
    <mergeCell ref="H112:BC112"/>
    <mergeCell ref="A179:G179"/>
    <mergeCell ref="H179:AO179"/>
    <mergeCell ref="AP179:BE179"/>
    <mergeCell ref="BF179:BU179"/>
    <mergeCell ref="BV179:CK179"/>
    <mergeCell ref="A152:DA152"/>
    <mergeCell ref="A178:G178"/>
    <mergeCell ref="H178:AO178"/>
    <mergeCell ref="AP178:BE178"/>
    <mergeCell ref="BF178:BU178"/>
    <mergeCell ref="BV178:CK178"/>
    <mergeCell ref="CL178:DA178"/>
    <mergeCell ref="A161:G161"/>
    <mergeCell ref="H161:AO161"/>
    <mergeCell ref="AP161:BE161"/>
    <mergeCell ref="BV161:CK161"/>
    <mergeCell ref="CL161:DA161"/>
    <mergeCell ref="CL177:DA177"/>
    <mergeCell ref="CL162:DA162"/>
    <mergeCell ref="A166:G166"/>
    <mergeCell ref="BF153:BU153"/>
    <mergeCell ref="BV153:CK153"/>
    <mergeCell ref="CL153:DA153"/>
    <mergeCell ref="A154:DA154"/>
    <mergeCell ref="A177:G177"/>
    <mergeCell ref="H177:AO177"/>
    <mergeCell ref="AP177:BE177"/>
    <mergeCell ref="BF177:BU177"/>
    <mergeCell ref="BV177:CK177"/>
    <mergeCell ref="H159:AO159"/>
    <mergeCell ref="A155:G155"/>
    <mergeCell ref="H155:AO155"/>
    <mergeCell ref="AP155:BE155"/>
    <mergeCell ref="BF155:BU155"/>
    <mergeCell ref="BV155:CK155"/>
    <mergeCell ref="CL155:DA155"/>
    <mergeCell ref="A156:G156"/>
    <mergeCell ref="H156:AO156"/>
    <mergeCell ref="AP156:BE156"/>
    <mergeCell ref="BF156:BU156"/>
    <mergeCell ref="BV156:CK156"/>
    <mergeCell ref="CL156:DA156"/>
    <mergeCell ref="A157:G157"/>
    <mergeCell ref="H157:AO157"/>
    <mergeCell ref="AP157:BE157"/>
    <mergeCell ref="BF157:BU157"/>
    <mergeCell ref="BV157:CK157"/>
    <mergeCell ref="CL157:DA157"/>
    <mergeCell ref="A158:G158"/>
    <mergeCell ref="H158:AO158"/>
    <mergeCell ref="AP158:BE158"/>
    <mergeCell ref="BF158:BU158"/>
    <mergeCell ref="BV158:CK158"/>
    <mergeCell ref="CL158:DA158"/>
    <mergeCell ref="A182:DA182"/>
    <mergeCell ref="CL160:DA160"/>
    <mergeCell ref="A176:DA176"/>
    <mergeCell ref="A206:G206"/>
    <mergeCell ref="H206:BC206"/>
    <mergeCell ref="BD206:BS206"/>
    <mergeCell ref="BT206:CI206"/>
    <mergeCell ref="CJ206:DA206"/>
    <mergeCell ref="A202:DA202"/>
    <mergeCell ref="A164:DA164"/>
    <mergeCell ref="A183:G183"/>
    <mergeCell ref="H183:AO183"/>
    <mergeCell ref="AP183:BE183"/>
    <mergeCell ref="BF183:BU183"/>
    <mergeCell ref="BV183:CK183"/>
    <mergeCell ref="CL183:DA183"/>
    <mergeCell ref="A184:G184"/>
    <mergeCell ref="H184:AO184"/>
    <mergeCell ref="AP184:BE184"/>
    <mergeCell ref="BF184:BU184"/>
    <mergeCell ref="BV184:CK184"/>
    <mergeCell ref="CL184:DA184"/>
    <mergeCell ref="A185:G185"/>
    <mergeCell ref="H185:AO185"/>
    <mergeCell ref="AP185:BE185"/>
    <mergeCell ref="BF185:BU185"/>
    <mergeCell ref="BV185:CK185"/>
    <mergeCell ref="CL185:DA185"/>
    <mergeCell ref="A186:G186"/>
    <mergeCell ref="H186:AO186"/>
    <mergeCell ref="AP186:BE186"/>
    <mergeCell ref="BF186:BU186"/>
    <mergeCell ref="BV186:CK186"/>
    <mergeCell ref="CL186:DA186"/>
    <mergeCell ref="A187:G187"/>
    <mergeCell ref="H187:AO187"/>
    <mergeCell ref="AP187:BE187"/>
    <mergeCell ref="BF187:BU187"/>
    <mergeCell ref="BV187:CK187"/>
    <mergeCell ref="CL187:DA187"/>
    <mergeCell ref="BD205:BS205"/>
    <mergeCell ref="BT205:CI205"/>
    <mergeCell ref="CJ205:DA205"/>
    <mergeCell ref="A203:G203"/>
    <mergeCell ref="H203:BC203"/>
    <mergeCell ref="BD203:BS203"/>
    <mergeCell ref="BT203:CI203"/>
    <mergeCell ref="CJ203:DA203"/>
    <mergeCell ref="CJ204:DA204"/>
    <mergeCell ref="A205:G205"/>
    <mergeCell ref="A210:DA210"/>
    <mergeCell ref="A204:G204"/>
    <mergeCell ref="H204:BC204"/>
    <mergeCell ref="BD204:BS204"/>
    <mergeCell ref="BT204:CI204"/>
    <mergeCell ref="A208:G208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13:G213"/>
    <mergeCell ref="H213:BC213"/>
    <mergeCell ref="BD213:BS213"/>
    <mergeCell ref="BT213:CI213"/>
    <mergeCell ref="CJ213:DA213"/>
    <mergeCell ref="A211:G211"/>
    <mergeCell ref="H211:BC211"/>
    <mergeCell ref="BD211:BS211"/>
    <mergeCell ref="BT211:CI211"/>
    <mergeCell ref="CJ211:DA211"/>
    <mergeCell ref="A215:G215"/>
    <mergeCell ref="H215:BC215"/>
    <mergeCell ref="BD215:BS215"/>
    <mergeCell ref="BT215:CI215"/>
    <mergeCell ref="CJ215:DA215"/>
    <mergeCell ref="A212:G212"/>
    <mergeCell ref="H212:BC212"/>
    <mergeCell ref="BD212:BS212"/>
    <mergeCell ref="BT212:CI212"/>
    <mergeCell ref="CJ212:DA212"/>
    <mergeCell ref="A217:G217"/>
    <mergeCell ref="H217:BC217"/>
    <mergeCell ref="BD217:BS217"/>
    <mergeCell ref="BT217:CI217"/>
    <mergeCell ref="CJ217:DA217"/>
    <mergeCell ref="A214:G214"/>
    <mergeCell ref="H214:BC214"/>
    <mergeCell ref="BD214:BS214"/>
    <mergeCell ref="BT214:CI214"/>
    <mergeCell ref="CJ214:DA214"/>
    <mergeCell ref="A218:G218"/>
    <mergeCell ref="H218:BC218"/>
    <mergeCell ref="BD218:BS218"/>
    <mergeCell ref="BT218:CI218"/>
    <mergeCell ref="CJ218:DA218"/>
    <mergeCell ref="A216:G216"/>
    <mergeCell ref="H216:BC216"/>
    <mergeCell ref="BD216:BS216"/>
    <mergeCell ref="BT216:CI216"/>
    <mergeCell ref="CJ216:DA216"/>
    <mergeCell ref="BT220:CI220"/>
    <mergeCell ref="CJ220:DA220"/>
    <mergeCell ref="A221:G221"/>
    <mergeCell ref="H221:BC221"/>
    <mergeCell ref="BD221:BS221"/>
    <mergeCell ref="BT221:CI221"/>
    <mergeCell ref="CJ221:DA221"/>
    <mergeCell ref="A219:DA219"/>
    <mergeCell ref="A220:G220"/>
    <mergeCell ref="H220:BC220"/>
    <mergeCell ref="BD220:BS220"/>
    <mergeCell ref="A222:G222"/>
    <mergeCell ref="H222:BC222"/>
    <mergeCell ref="BD222:BS222"/>
    <mergeCell ref="BT222:CI222"/>
    <mergeCell ref="CJ222:DA222"/>
    <mergeCell ref="A225:DA225"/>
    <mergeCell ref="H223:BC223"/>
    <mergeCell ref="CJ223:DA223"/>
    <mergeCell ref="A223:G223"/>
    <mergeCell ref="BD223:BS223"/>
    <mergeCell ref="A233:G233"/>
    <mergeCell ref="H233:BS233"/>
    <mergeCell ref="BT233:CI233"/>
    <mergeCell ref="CJ233:DA233"/>
    <mergeCell ref="CJ236:DA236"/>
    <mergeCell ref="BT234:CI234"/>
    <mergeCell ref="H235:BS235"/>
    <mergeCell ref="BT235:CI235"/>
    <mergeCell ref="CJ235:DA235"/>
    <mergeCell ref="A236:G236"/>
    <mergeCell ref="BT250:CI250"/>
    <mergeCell ref="CJ250:DA250"/>
    <mergeCell ref="A232:G232"/>
    <mergeCell ref="H232:BS232"/>
    <mergeCell ref="BT232:CI232"/>
    <mergeCell ref="CJ232:DA232"/>
    <mergeCell ref="A248:G248"/>
    <mergeCell ref="H248:BS248"/>
    <mergeCell ref="CJ234:DA234"/>
    <mergeCell ref="A235:G235"/>
    <mergeCell ref="A251:G251"/>
    <mergeCell ref="H251:BS251"/>
    <mergeCell ref="BT251:CI251"/>
    <mergeCell ref="CJ251:DA251"/>
    <mergeCell ref="A249:G249"/>
    <mergeCell ref="H249:BS249"/>
    <mergeCell ref="BT249:CI249"/>
    <mergeCell ref="CJ249:DA249"/>
    <mergeCell ref="A250:G250"/>
    <mergeCell ref="H250:BS250"/>
    <mergeCell ref="A234:G234"/>
    <mergeCell ref="H234:BS234"/>
    <mergeCell ref="H236:BS236"/>
    <mergeCell ref="BT236:CI236"/>
    <mergeCell ref="A243:G243"/>
    <mergeCell ref="H243:BS243"/>
    <mergeCell ref="BT243:CI243"/>
    <mergeCell ref="CJ243:DA243"/>
    <mergeCell ref="A237:G237"/>
    <mergeCell ref="H237:BS237"/>
    <mergeCell ref="BT237:CI237"/>
    <mergeCell ref="CJ237:DA237"/>
    <mergeCell ref="A238:DA238"/>
    <mergeCell ref="A239:G239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14:AO14"/>
    <mergeCell ref="X12:DA12"/>
    <mergeCell ref="AP14:DA14"/>
    <mergeCell ref="A247:G247"/>
    <mergeCell ref="H247:BS247"/>
    <mergeCell ref="BT247:CI247"/>
    <mergeCell ref="CJ247:DA247"/>
    <mergeCell ref="A231:DA231"/>
    <mergeCell ref="A242:DA242"/>
    <mergeCell ref="A244:DA244"/>
    <mergeCell ref="BD2:DA2"/>
    <mergeCell ref="AN3:DA3"/>
    <mergeCell ref="A8:DA8"/>
    <mergeCell ref="A10:DA10"/>
    <mergeCell ref="A34:F34"/>
    <mergeCell ref="BZ32:DA32"/>
    <mergeCell ref="A30:F30"/>
    <mergeCell ref="BZ24:DA24"/>
    <mergeCell ref="BZ29:DA29"/>
    <mergeCell ref="BZ30:DA30"/>
    <mergeCell ref="BH18:BY18"/>
    <mergeCell ref="BH19:BY19"/>
    <mergeCell ref="BH22:BY22"/>
    <mergeCell ref="BH23:BY23"/>
    <mergeCell ref="BZ18:DA18"/>
    <mergeCell ref="BZ19:DA19"/>
    <mergeCell ref="BZ22:DA22"/>
    <mergeCell ref="BZ23:DA23"/>
    <mergeCell ref="BH29:BY29"/>
    <mergeCell ref="BZ31:DA31"/>
    <mergeCell ref="BZ26:DA26"/>
    <mergeCell ref="BZ27:DA27"/>
    <mergeCell ref="BZ34:DA34"/>
    <mergeCell ref="BZ35:DA35"/>
    <mergeCell ref="AP18:BG18"/>
    <mergeCell ref="AP19:BG19"/>
    <mergeCell ref="AP22:BG22"/>
    <mergeCell ref="AP23:BG23"/>
    <mergeCell ref="BH30:BY30"/>
    <mergeCell ref="BH31:BY31"/>
    <mergeCell ref="AP30:BG30"/>
    <mergeCell ref="BH24:BY24"/>
    <mergeCell ref="BH26:BY26"/>
    <mergeCell ref="BH27:BY27"/>
    <mergeCell ref="A29:F29"/>
    <mergeCell ref="A26:F26"/>
    <mergeCell ref="A22:F22"/>
    <mergeCell ref="A19:F19"/>
    <mergeCell ref="AP31:BG31"/>
    <mergeCell ref="AP32:BG32"/>
    <mergeCell ref="AP24:BG24"/>
    <mergeCell ref="AP26:BG26"/>
    <mergeCell ref="AP27:BG27"/>
    <mergeCell ref="AP29:BG29"/>
    <mergeCell ref="A16:DA16"/>
    <mergeCell ref="BZ36:DA36"/>
    <mergeCell ref="BH36:BY36"/>
    <mergeCell ref="AP36:BG36"/>
    <mergeCell ref="AP34:BG34"/>
    <mergeCell ref="AP35:BG35"/>
    <mergeCell ref="G18:AO18"/>
    <mergeCell ref="A33:DA33"/>
    <mergeCell ref="G19:AO19"/>
    <mergeCell ref="G22:AO22"/>
    <mergeCell ref="A18:F18"/>
    <mergeCell ref="A28:DA28"/>
    <mergeCell ref="A25:DA25"/>
    <mergeCell ref="A20:DA20"/>
    <mergeCell ref="A24:AO24"/>
    <mergeCell ref="G30:AO30"/>
    <mergeCell ref="A23:F23"/>
    <mergeCell ref="G26:AO26"/>
    <mergeCell ref="G29:AO29"/>
    <mergeCell ref="G23:AO23"/>
    <mergeCell ref="BD261:BS261"/>
    <mergeCell ref="BT261:CI261"/>
    <mergeCell ref="CJ261:DA261"/>
    <mergeCell ref="A32:AO32"/>
    <mergeCell ref="G34:AO34"/>
    <mergeCell ref="A35:AO35"/>
    <mergeCell ref="A36:AO36"/>
    <mergeCell ref="BH34:BY34"/>
    <mergeCell ref="BH35:BY35"/>
    <mergeCell ref="BH32:BY32"/>
    <mergeCell ref="DG24:EL24"/>
    <mergeCell ref="DJ32:EM32"/>
    <mergeCell ref="A260:G260"/>
    <mergeCell ref="H260:BC260"/>
    <mergeCell ref="BD260:BS260"/>
    <mergeCell ref="BT260:CI260"/>
    <mergeCell ref="CJ260:DA260"/>
    <mergeCell ref="G31:AO31"/>
    <mergeCell ref="A27:AO27"/>
    <mergeCell ref="A31:F31"/>
    <mergeCell ref="FJ311:GK311"/>
    <mergeCell ref="DT179:EE179"/>
    <mergeCell ref="FK309:GE309"/>
    <mergeCell ref="FN313:GH313"/>
    <mergeCell ref="FL307:GH307"/>
    <mergeCell ref="GP311:HM311"/>
    <mergeCell ref="DY307:EX307"/>
    <mergeCell ref="DZ309:EZ309"/>
    <mergeCell ref="DX311:EZ311"/>
  </mergeCells>
  <printOptions/>
  <pageMargins left="0.7874015748031497" right="0.2362204724409449" top="0.5905511811023623" bottom="0.2755905511811024" header="0.1968503937007874" footer="0.1968503937007874"/>
  <pageSetup fitToHeight="0" fitToWidth="1" horizontalDpi="600" verticalDpi="600" orientation="portrait" paperSize="9" r:id="rId1"/>
  <rowBreaks count="3" manualBreakCount="3">
    <brk id="84" max="104" man="1"/>
    <brk id="139" max="104" man="1"/>
    <brk id="22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J177"/>
  <sheetViews>
    <sheetView tabSelected="1" zoomScaleSheetLayoutView="100" workbookViewId="0" topLeftCell="A19">
      <selection activeCell="A35" sqref="A35:DA35"/>
    </sheetView>
  </sheetViews>
  <sheetFormatPr defaultColWidth="0.875" defaultRowHeight="12" customHeight="1"/>
  <cols>
    <col min="1" max="29" width="0.875" style="2" customWidth="1"/>
    <col min="30" max="30" width="3.75390625" style="2" customWidth="1"/>
    <col min="31" max="88" width="0.875" style="2" customWidth="1"/>
    <col min="89" max="89" width="0.875" style="2" hidden="1" customWidth="1"/>
    <col min="90" max="16384" width="0.875" style="2" customWidth="1"/>
  </cols>
  <sheetData>
    <row r="1" ht="24" customHeight="1"/>
    <row r="2" spans="1:129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9" t="s">
        <v>8</v>
      </c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</row>
    <row r="3" spans="1:129" ht="6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0" t="s">
        <v>63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</row>
    <row r="4" spans="1:129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52.5" customHeight="1">
      <c r="A8" s="81" t="s">
        <v>202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21.75" customHeight="1">
      <c r="A10" s="67" t="s">
        <v>62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</row>
    <row r="11" spans="1:129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21.75" customHeigh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3" t="s">
        <v>151</v>
      </c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</row>
    <row r="14" spans="1:129" ht="30" customHeight="1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4" t="s">
        <v>157</v>
      </c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</row>
    <row r="15" spans="1:129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21.75" customHeight="1">
      <c r="A16" s="67" t="s">
        <v>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</row>
    <row r="17" spans="1:129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218" ht="64.5" customHeight="1">
      <c r="A18" s="57" t="s">
        <v>0</v>
      </c>
      <c r="B18" s="58"/>
      <c r="C18" s="58"/>
      <c r="D18" s="58"/>
      <c r="E18" s="58"/>
      <c r="F18" s="59"/>
      <c r="G18" s="71" t="s">
        <v>68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3" t="s">
        <v>2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6" t="s">
        <v>1</v>
      </c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76" t="s">
        <v>61</v>
      </c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8"/>
      <c r="DB18" s="11"/>
      <c r="DC18" s="11"/>
      <c r="DD18" s="11"/>
      <c r="DE18" s="11"/>
      <c r="DF18" s="11"/>
      <c r="DG18" s="11"/>
      <c r="DH18" s="11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</row>
    <row r="19" spans="1:218" ht="12" customHeight="1">
      <c r="A19" s="72">
        <v>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>
        <v>2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>
        <v>3</v>
      </c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>
        <v>4</v>
      </c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</row>
    <row r="20" spans="1:218" ht="18" customHeight="1">
      <c r="A20" s="170"/>
      <c r="B20" s="170"/>
      <c r="C20" s="170"/>
      <c r="D20" s="170"/>
      <c r="E20" s="170"/>
      <c r="F20" s="170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7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</row>
    <row r="21" spans="1:218" ht="18" customHeight="1">
      <c r="A21" s="46"/>
      <c r="B21" s="46"/>
      <c r="C21" s="46"/>
      <c r="D21" s="46"/>
      <c r="E21" s="46"/>
      <c r="F21" s="46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21"/>
      <c r="DV21" s="21"/>
      <c r="DW21" s="21"/>
      <c r="DX21" s="21"/>
      <c r="DY21" s="21"/>
      <c r="DZ21" s="21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</row>
    <row r="22" spans="1:218" ht="18" customHeight="1">
      <c r="A22" s="46"/>
      <c r="B22" s="46"/>
      <c r="C22" s="46"/>
      <c r="D22" s="46"/>
      <c r="E22" s="46"/>
      <c r="F22" s="46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21"/>
      <c r="DV22" s="21"/>
      <c r="DW22" s="21"/>
      <c r="DX22" s="21"/>
      <c r="DY22" s="21"/>
      <c r="DZ22" s="21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28"/>
    </row>
    <row r="23" spans="1:218" ht="18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P23" s="56" t="s">
        <v>3</v>
      </c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 t="s">
        <v>4</v>
      </c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7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</row>
    <row r="28" ht="14.25" customHeight="1"/>
    <row r="29" spans="1:105" s="6" customFormat="1" ht="14.25">
      <c r="A29" s="67" t="s">
        <v>75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</row>
    <row r="30" ht="10.5" customHeight="1"/>
    <row r="31" spans="1:105" s="3" customFormat="1" ht="45" customHeight="1">
      <c r="A31" s="111" t="s">
        <v>0</v>
      </c>
      <c r="B31" s="112"/>
      <c r="C31" s="112"/>
      <c r="D31" s="112"/>
      <c r="E31" s="112"/>
      <c r="F31" s="113"/>
      <c r="G31" s="111" t="s">
        <v>14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3"/>
      <c r="AE31" s="111" t="s">
        <v>10</v>
      </c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3"/>
      <c r="BD31" s="111" t="s">
        <v>56</v>
      </c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3"/>
      <c r="BT31" s="121" t="s">
        <v>11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6"/>
      <c r="CJ31" s="111" t="s">
        <v>12</v>
      </c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3"/>
    </row>
    <row r="32" spans="1:105" s="4" customFormat="1" ht="12.75">
      <c r="A32" s="72">
        <v>1</v>
      </c>
      <c r="B32" s="72"/>
      <c r="C32" s="72"/>
      <c r="D32" s="72"/>
      <c r="E32" s="72"/>
      <c r="F32" s="72"/>
      <c r="G32" s="72">
        <v>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>
        <v>3</v>
      </c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>
        <v>4</v>
      </c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>
        <v>5</v>
      </c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>
        <v>6</v>
      </c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</row>
    <row r="33" spans="1:105" s="4" customFormat="1" ht="12.75">
      <c r="A33" s="157" t="s">
        <v>152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9"/>
    </row>
    <row r="34" spans="1:105" s="4" customFormat="1" ht="26.25" customHeight="1">
      <c r="A34" s="37" t="s">
        <v>64</v>
      </c>
      <c r="B34" s="37"/>
      <c r="C34" s="37"/>
      <c r="D34" s="37"/>
      <c r="E34" s="37"/>
      <c r="F34" s="37"/>
      <c r="G34" s="38" t="s">
        <v>163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40">
        <f>CJ34/BD34</f>
        <v>38533.48705882353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9">
        <v>17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94">
        <f>655000+69.28</f>
        <v>655069.28</v>
      </c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</row>
    <row r="35" spans="1:105" s="4" customFormat="1" ht="12.75">
      <c r="A35" s="157" t="s">
        <v>153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9"/>
    </row>
    <row r="36" spans="1:105" s="4" customFormat="1" ht="27.75" customHeight="1">
      <c r="A36" s="37" t="s">
        <v>64</v>
      </c>
      <c r="B36" s="37"/>
      <c r="C36" s="37"/>
      <c r="D36" s="37"/>
      <c r="E36" s="37"/>
      <c r="F36" s="37"/>
      <c r="G36" s="38" t="s">
        <v>163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40">
        <f>CJ36/BD36</f>
        <v>60000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9">
        <v>15</v>
      </c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94">
        <f>900000</f>
        <v>900000</v>
      </c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</row>
    <row r="37" spans="1:105" s="4" customFormat="1" ht="12.75">
      <c r="A37" s="37"/>
      <c r="B37" s="37"/>
      <c r="C37" s="37"/>
      <c r="D37" s="37"/>
      <c r="E37" s="37"/>
      <c r="F37" s="37"/>
      <c r="G37" s="101" t="s">
        <v>77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2"/>
      <c r="AE37" s="104" t="s">
        <v>4</v>
      </c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 t="s">
        <v>4</v>
      </c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 t="s">
        <v>4</v>
      </c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10">
        <f>CJ34+CJ36</f>
        <v>1555069.28</v>
      </c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</row>
    <row r="39" spans="1:105" s="6" customFormat="1" ht="14.25">
      <c r="A39" s="67" t="s">
        <v>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</row>
    <row r="40" ht="10.5" customHeight="1"/>
    <row r="41" spans="1:105" s="3" customFormat="1" ht="55.5" customHeight="1">
      <c r="A41" s="111" t="s">
        <v>0</v>
      </c>
      <c r="B41" s="112"/>
      <c r="C41" s="112"/>
      <c r="D41" s="112"/>
      <c r="E41" s="112"/>
      <c r="F41" s="113"/>
      <c r="G41" s="111" t="s">
        <v>14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  <c r="AE41" s="111" t="s">
        <v>15</v>
      </c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3"/>
      <c r="AZ41" s="111" t="s">
        <v>16</v>
      </c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3"/>
      <c r="BR41" s="111" t="s">
        <v>17</v>
      </c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3"/>
      <c r="CJ41" s="111" t="s">
        <v>12</v>
      </c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3"/>
    </row>
    <row r="42" spans="1:105" s="4" customFormat="1" ht="12.75">
      <c r="A42" s="72">
        <v>1</v>
      </c>
      <c r="B42" s="72"/>
      <c r="C42" s="72"/>
      <c r="D42" s="72"/>
      <c r="E42" s="72"/>
      <c r="F42" s="72"/>
      <c r="G42" s="72">
        <v>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>
        <v>3</v>
      </c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>
        <v>4</v>
      </c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>
        <v>5</v>
      </c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>
        <v>6</v>
      </c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s="5" customFormat="1" ht="15" customHeight="1">
      <c r="A43" s="37"/>
      <c r="B43" s="37"/>
      <c r="C43" s="37"/>
      <c r="D43" s="37"/>
      <c r="E43" s="37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</row>
    <row r="44" spans="1:105" s="5" customFormat="1" ht="15" customHeight="1">
      <c r="A44" s="37"/>
      <c r="B44" s="37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</row>
    <row r="45" spans="1:105" s="5" customFormat="1" ht="15" customHeight="1">
      <c r="A45" s="37"/>
      <c r="B45" s="37"/>
      <c r="C45" s="37"/>
      <c r="D45" s="37"/>
      <c r="E45" s="37"/>
      <c r="F45" s="37"/>
      <c r="G45" s="134" t="s">
        <v>3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E45" s="39" t="s">
        <v>4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 t="s">
        <v>4</v>
      </c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 t="s">
        <v>4</v>
      </c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</row>
    <row r="47" spans="1:105" s="6" customFormat="1" ht="41.25" customHeight="1">
      <c r="A47" s="136" t="s">
        <v>18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</row>
    <row r="48" ht="10.5" customHeight="1"/>
    <row r="49" spans="1:105" ht="55.5" customHeight="1">
      <c r="A49" s="111" t="s">
        <v>0</v>
      </c>
      <c r="B49" s="112"/>
      <c r="C49" s="112"/>
      <c r="D49" s="112"/>
      <c r="E49" s="112"/>
      <c r="F49" s="113"/>
      <c r="G49" s="111" t="s">
        <v>60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11" t="s">
        <v>58</v>
      </c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3"/>
      <c r="CM49" s="111" t="s">
        <v>59</v>
      </c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3"/>
    </row>
    <row r="50" spans="1:105" s="1" customFormat="1" ht="12.75">
      <c r="A50" s="72">
        <v>1</v>
      </c>
      <c r="B50" s="72"/>
      <c r="C50" s="72"/>
      <c r="D50" s="72"/>
      <c r="E50" s="72"/>
      <c r="F50" s="72"/>
      <c r="G50" s="72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>
        <v>3</v>
      </c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>
        <v>4</v>
      </c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</row>
    <row r="51" spans="1:105" s="1" customFormat="1" ht="12.75">
      <c r="A51" s="118"/>
      <c r="B51" s="119"/>
      <c r="C51" s="119"/>
      <c r="D51" s="119"/>
      <c r="E51" s="119"/>
      <c r="F51" s="120"/>
      <c r="G51" s="121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3"/>
      <c r="BW51" s="124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6"/>
      <c r="CM51" s="88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90"/>
    </row>
    <row r="52" spans="1:105" ht="15">
      <c r="A52" s="118"/>
      <c r="B52" s="119"/>
      <c r="C52" s="119"/>
      <c r="D52" s="119"/>
      <c r="E52" s="119"/>
      <c r="F52" s="120"/>
      <c r="G52" s="121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3"/>
      <c r="BW52" s="124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6"/>
      <c r="CM52" s="88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90"/>
    </row>
    <row r="53" spans="1:105" s="1" customFormat="1" ht="13.5" customHeight="1">
      <c r="A53" s="37"/>
      <c r="B53" s="37"/>
      <c r="C53" s="37"/>
      <c r="D53" s="37"/>
      <c r="E53" s="37"/>
      <c r="F53" s="37"/>
      <c r="G53" s="137" t="s">
        <v>3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5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</row>
    <row r="54" ht="3" customHeight="1"/>
    <row r="55" spans="1:105" s="7" customFormat="1" ht="12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</row>
    <row r="57" spans="1:105" s="6" customFormat="1" ht="14.25">
      <c r="A57" s="67" t="s">
        <v>19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</row>
    <row r="58" ht="6" customHeight="1"/>
    <row r="59" spans="1:105" s="6" customFormat="1" ht="14.25">
      <c r="A59" s="6" t="s">
        <v>7</v>
      </c>
      <c r="X59" s="83" t="s">
        <v>154</v>
      </c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</row>
    <row r="60" spans="24:105" s="6" customFormat="1" ht="6" customHeight="1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1:105" s="6" customFormat="1" ht="14.25">
      <c r="A61" s="82" t="s">
        <v>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4" t="s">
        <v>157</v>
      </c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</row>
    <row r="62" ht="10.5" customHeight="1"/>
    <row r="63" spans="1:105" s="3" customFormat="1" ht="45" customHeight="1">
      <c r="A63" s="111" t="s">
        <v>0</v>
      </c>
      <c r="B63" s="112"/>
      <c r="C63" s="112"/>
      <c r="D63" s="112"/>
      <c r="E63" s="112"/>
      <c r="F63" s="112"/>
      <c r="G63" s="113"/>
      <c r="H63" s="111" t="s">
        <v>22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3"/>
      <c r="BD63" s="111" t="s">
        <v>23</v>
      </c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3"/>
      <c r="BT63" s="111" t="s">
        <v>24</v>
      </c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3"/>
      <c r="CJ63" s="111" t="s">
        <v>21</v>
      </c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3"/>
    </row>
    <row r="64" spans="1:105" s="4" customFormat="1" ht="12.75">
      <c r="A64" s="72">
        <v>1</v>
      </c>
      <c r="B64" s="72"/>
      <c r="C64" s="72"/>
      <c r="D64" s="72"/>
      <c r="E64" s="72"/>
      <c r="F64" s="72"/>
      <c r="G64" s="72"/>
      <c r="H64" s="72">
        <v>2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>
        <v>3</v>
      </c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>
        <v>4</v>
      </c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>
        <v>5</v>
      </c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</row>
    <row r="65" spans="1:105" s="4" customFormat="1" ht="12.75">
      <c r="A65" s="157" t="s">
        <v>152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9"/>
    </row>
    <row r="66" spans="1:105" s="4" customFormat="1" ht="12.75" customHeight="1">
      <c r="A66" s="37" t="s">
        <v>64</v>
      </c>
      <c r="B66" s="37"/>
      <c r="C66" s="37"/>
      <c r="D66" s="37"/>
      <c r="E66" s="37"/>
      <c r="F66" s="37"/>
      <c r="G66" s="37"/>
      <c r="H66" s="85" t="s">
        <v>164</v>
      </c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7"/>
      <c r="BD66" s="142">
        <f>CJ66/BT66</f>
        <v>2553.030303030303</v>
      </c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4"/>
      <c r="BT66" s="39">
        <f>11*12</f>
        <v>132</v>
      </c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94">
        <v>337000</v>
      </c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</row>
    <row r="67" spans="1:105" s="4" customFormat="1" ht="12.75">
      <c r="A67" s="157" t="s">
        <v>153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9"/>
    </row>
    <row r="68" spans="1:105" s="4" customFormat="1" ht="12.75" customHeight="1">
      <c r="A68" s="37" t="s">
        <v>64</v>
      </c>
      <c r="B68" s="37"/>
      <c r="C68" s="37"/>
      <c r="D68" s="37"/>
      <c r="E68" s="37"/>
      <c r="F68" s="37"/>
      <c r="G68" s="37"/>
      <c r="H68" s="85" t="s">
        <v>164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7"/>
      <c r="BD68" s="142">
        <f>CJ68/BT68</f>
        <v>3030.457537878788</v>
      </c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39">
        <f>22*12</f>
        <v>264</v>
      </c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94">
        <f>800000+40.79</f>
        <v>800040.79</v>
      </c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</row>
    <row r="69" spans="1:105" s="4" customFormat="1" ht="14.25">
      <c r="A69" s="37"/>
      <c r="B69" s="37"/>
      <c r="C69" s="37"/>
      <c r="D69" s="37"/>
      <c r="E69" s="37"/>
      <c r="F69" s="37"/>
      <c r="G69" s="37"/>
      <c r="H69" s="99" t="s">
        <v>3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100"/>
      <c r="BD69" s="47" t="s">
        <v>4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 t="s">
        <v>4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98">
        <f>CJ66+CJ68</f>
        <v>1137040.79</v>
      </c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</row>
    <row r="70" spans="1:105" s="4" customFormat="1" ht="12.75">
      <c r="A70" s="157" t="s">
        <v>173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9"/>
    </row>
    <row r="71" spans="1:105" s="4" customFormat="1" ht="12.75">
      <c r="A71" s="37" t="s">
        <v>64</v>
      </c>
      <c r="B71" s="37"/>
      <c r="C71" s="37"/>
      <c r="D71" s="37"/>
      <c r="E71" s="37"/>
      <c r="F71" s="37"/>
      <c r="G71" s="37"/>
      <c r="H71" s="85" t="s">
        <v>156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7"/>
      <c r="BD71" s="142">
        <f>ROUND((CJ71/BT71),2)</f>
        <v>914.65</v>
      </c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39">
        <v>945</v>
      </c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94">
        <v>864342</v>
      </c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</row>
    <row r="72" spans="1:105" s="5" customFormat="1" ht="15" customHeight="1">
      <c r="A72" s="37"/>
      <c r="B72" s="37"/>
      <c r="C72" s="37"/>
      <c r="D72" s="37"/>
      <c r="E72" s="37"/>
      <c r="F72" s="37"/>
      <c r="G72" s="37"/>
      <c r="H72" s="99" t="s">
        <v>3</v>
      </c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100"/>
      <c r="BD72" s="47" t="s">
        <v>4</v>
      </c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 t="s">
        <v>4</v>
      </c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98">
        <f>CJ66+CJ68+CJ71</f>
        <v>2001382.79</v>
      </c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</row>
    <row r="73" s="1" customFormat="1" ht="12" customHeight="1"/>
    <row r="74" spans="1:105" s="6" customFormat="1" ht="14.25">
      <c r="A74" s="67" t="s">
        <v>25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</row>
    <row r="75" ht="6" customHeight="1"/>
    <row r="76" spans="1:105" s="6" customFormat="1" ht="14.25">
      <c r="A76" s="6" t="s">
        <v>7</v>
      </c>
      <c r="X76" s="83" t="s">
        <v>85</v>
      </c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</row>
    <row r="77" spans="24:105" s="6" customFormat="1" ht="6" customHeight="1"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1:105" s="6" customFormat="1" ht="30" customHeight="1">
      <c r="A78" s="82" t="s">
        <v>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</row>
    <row r="79" ht="10.5" customHeight="1"/>
    <row r="80" spans="1:105" s="3" customFormat="1" ht="55.5" customHeight="1">
      <c r="A80" s="111" t="s">
        <v>0</v>
      </c>
      <c r="B80" s="112"/>
      <c r="C80" s="112"/>
      <c r="D80" s="112"/>
      <c r="E80" s="112"/>
      <c r="F80" s="112"/>
      <c r="G80" s="113"/>
      <c r="H80" s="111" t="s">
        <v>9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3"/>
      <c r="BD80" s="111" t="s">
        <v>81</v>
      </c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3"/>
      <c r="BT80" s="111" t="s">
        <v>82</v>
      </c>
      <c r="BU80" s="112"/>
      <c r="BV80" s="112"/>
      <c r="BW80" s="112"/>
      <c r="BX80" s="112"/>
      <c r="BY80" s="112"/>
      <c r="BZ80" s="112"/>
      <c r="CA80" s="112"/>
      <c r="CB80" s="112"/>
      <c r="CC80" s="112"/>
      <c r="CD80" s="113"/>
      <c r="CE80" s="111" t="s">
        <v>57</v>
      </c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3"/>
    </row>
    <row r="81" spans="1:105" s="4" customFormat="1" ht="12.75">
      <c r="A81" s="72">
        <v>1</v>
      </c>
      <c r="B81" s="72"/>
      <c r="C81" s="72"/>
      <c r="D81" s="72"/>
      <c r="E81" s="72"/>
      <c r="F81" s="72"/>
      <c r="G81" s="72"/>
      <c r="H81" s="72">
        <v>2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>
        <v>3</v>
      </c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>
        <v>4</v>
      </c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>
        <v>5</v>
      </c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</row>
    <row r="82" spans="1:105" s="4" customFormat="1" ht="12.75">
      <c r="A82" s="37"/>
      <c r="B82" s="37"/>
      <c r="C82" s="37"/>
      <c r="D82" s="37"/>
      <c r="E82" s="37"/>
      <c r="F82" s="37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</row>
    <row r="83" spans="1:105" s="4" customFormat="1" ht="12.75">
      <c r="A83" s="37"/>
      <c r="B83" s="37"/>
      <c r="C83" s="37"/>
      <c r="D83" s="37"/>
      <c r="E83" s="37"/>
      <c r="F83" s="37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</row>
    <row r="84" spans="1:105" s="4" customFormat="1" ht="14.25">
      <c r="A84" s="37"/>
      <c r="B84" s="37"/>
      <c r="C84" s="37"/>
      <c r="D84" s="37"/>
      <c r="E84" s="37"/>
      <c r="F84" s="37"/>
      <c r="G84" s="37"/>
      <c r="H84" s="99" t="s">
        <v>3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100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 t="s">
        <v>4</v>
      </c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</row>
    <row r="86" spans="1:105" s="6" customFormat="1" ht="14.25">
      <c r="A86" s="67" t="s">
        <v>26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</row>
    <row r="87" ht="6" customHeight="1"/>
    <row r="88" spans="1:105" s="6" customFormat="1" ht="14.25">
      <c r="A88" s="6" t="s">
        <v>7</v>
      </c>
      <c r="X88" s="83" t="s">
        <v>85</v>
      </c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</row>
    <row r="89" spans="24:105" s="6" customFormat="1" ht="6" customHeight="1"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1:105" s="6" customFormat="1" ht="14.25">
      <c r="A90" s="82" t="s">
        <v>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</row>
    <row r="91" ht="10.5" customHeight="1"/>
    <row r="92" spans="1:105" s="3" customFormat="1" ht="45" customHeight="1">
      <c r="A92" s="111" t="s">
        <v>0</v>
      </c>
      <c r="B92" s="112"/>
      <c r="C92" s="112"/>
      <c r="D92" s="112"/>
      <c r="E92" s="112"/>
      <c r="F92" s="112"/>
      <c r="G92" s="113"/>
      <c r="H92" s="111" t="s">
        <v>22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3"/>
      <c r="BD92" s="111" t="s">
        <v>23</v>
      </c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3"/>
      <c r="BT92" s="111" t="s">
        <v>24</v>
      </c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3"/>
      <c r="CJ92" s="111" t="s">
        <v>21</v>
      </c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3"/>
    </row>
    <row r="93" spans="1:105" s="4" customFormat="1" ht="12.75">
      <c r="A93" s="72">
        <v>1</v>
      </c>
      <c r="B93" s="72"/>
      <c r="C93" s="72"/>
      <c r="D93" s="72"/>
      <c r="E93" s="72"/>
      <c r="F93" s="72"/>
      <c r="G93" s="72"/>
      <c r="H93" s="72">
        <v>2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>
        <v>3</v>
      </c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>
        <v>4</v>
      </c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>
        <v>5</v>
      </c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</row>
    <row r="94" spans="1:105" s="5" customFormat="1" ht="15" customHeight="1">
      <c r="A94" s="37"/>
      <c r="B94" s="37"/>
      <c r="C94" s="37"/>
      <c r="D94" s="37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</row>
    <row r="95" spans="1:105" s="5" customFormat="1" ht="15" customHeight="1">
      <c r="A95" s="37"/>
      <c r="B95" s="37"/>
      <c r="C95" s="37"/>
      <c r="D95" s="37"/>
      <c r="E95" s="37"/>
      <c r="F95" s="37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</row>
    <row r="96" spans="1:105" s="5" customFormat="1" ht="15" customHeight="1">
      <c r="A96" s="37"/>
      <c r="B96" s="37"/>
      <c r="C96" s="37"/>
      <c r="D96" s="37"/>
      <c r="E96" s="37"/>
      <c r="F96" s="37"/>
      <c r="G96" s="37"/>
      <c r="H96" s="134" t="s">
        <v>3</v>
      </c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5"/>
      <c r="BD96" s="39" t="s">
        <v>4</v>
      </c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 t="s">
        <v>4</v>
      </c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</row>
    <row r="98" spans="1:105" s="6" customFormat="1" ht="27" customHeight="1">
      <c r="A98" s="136" t="s">
        <v>27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</row>
    <row r="99" ht="6" customHeight="1"/>
    <row r="100" spans="1:105" s="6" customFormat="1" ht="14.25">
      <c r="A100" s="6" t="s">
        <v>7</v>
      </c>
      <c r="X100" s="83" t="s">
        <v>85</v>
      </c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</row>
    <row r="101" spans="24:105" s="6" customFormat="1" ht="6" customHeight="1"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</row>
    <row r="102" spans="1:105" s="6" customFormat="1" ht="14.25">
      <c r="A102" s="82" t="s">
        <v>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</row>
    <row r="103" ht="10.5" customHeight="1"/>
    <row r="104" spans="1:105" s="3" customFormat="1" ht="45" customHeight="1">
      <c r="A104" s="111" t="s">
        <v>0</v>
      </c>
      <c r="B104" s="112"/>
      <c r="C104" s="112"/>
      <c r="D104" s="112"/>
      <c r="E104" s="112"/>
      <c r="F104" s="112"/>
      <c r="G104" s="113"/>
      <c r="H104" s="111" t="s">
        <v>22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3"/>
      <c r="BD104" s="111" t="s">
        <v>23</v>
      </c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3"/>
      <c r="BT104" s="111" t="s">
        <v>24</v>
      </c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3"/>
      <c r="CJ104" s="111" t="s">
        <v>21</v>
      </c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3"/>
    </row>
    <row r="105" spans="1:105" s="4" customFormat="1" ht="12.75">
      <c r="A105" s="72">
        <v>1</v>
      </c>
      <c r="B105" s="72"/>
      <c r="C105" s="72"/>
      <c r="D105" s="72"/>
      <c r="E105" s="72"/>
      <c r="F105" s="72"/>
      <c r="G105" s="72"/>
      <c r="H105" s="72">
        <v>2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>
        <v>3</v>
      </c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>
        <v>4</v>
      </c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>
        <v>5</v>
      </c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</row>
    <row r="106" spans="1:105" s="5" customFormat="1" ht="15" customHeight="1">
      <c r="A106" s="37"/>
      <c r="B106" s="37"/>
      <c r="C106" s="37"/>
      <c r="D106" s="37"/>
      <c r="E106" s="37"/>
      <c r="F106" s="37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</row>
    <row r="107" spans="1:105" s="5" customFormat="1" ht="15" customHeight="1">
      <c r="A107" s="37"/>
      <c r="B107" s="37"/>
      <c r="C107" s="37"/>
      <c r="D107" s="37"/>
      <c r="E107" s="37"/>
      <c r="F107" s="37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</row>
    <row r="108" spans="1:105" s="5" customFormat="1" ht="15" customHeight="1">
      <c r="A108" s="37"/>
      <c r="B108" s="37"/>
      <c r="C108" s="37"/>
      <c r="D108" s="37"/>
      <c r="E108" s="37"/>
      <c r="F108" s="37"/>
      <c r="G108" s="37"/>
      <c r="H108" s="134" t="s">
        <v>3</v>
      </c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5"/>
      <c r="BD108" s="39" t="s">
        <v>4</v>
      </c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 t="s">
        <v>4</v>
      </c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</row>
    <row r="110" spans="1:105" s="6" customFormat="1" ht="14.25">
      <c r="A110" s="67" t="s">
        <v>28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</row>
    <row r="111" ht="6" customHeight="1"/>
    <row r="112" spans="1:105" s="6" customFormat="1" ht="14.25">
      <c r="A112" s="6" t="s">
        <v>7</v>
      </c>
      <c r="X112" s="83" t="s">
        <v>86</v>
      </c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</row>
    <row r="113" spans="24:105" s="6" customFormat="1" ht="6" customHeight="1"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</row>
    <row r="114" spans="1:105" s="6" customFormat="1" ht="30.75" customHeight="1">
      <c r="A114" s="82" t="s">
        <v>6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4" t="s">
        <v>157</v>
      </c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</row>
    <row r="115" ht="10.5" customHeight="1"/>
    <row r="116" spans="1:105" s="6" customFormat="1" ht="14.25">
      <c r="A116" s="67" t="s">
        <v>29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</row>
    <row r="117" ht="10.5" customHeight="1"/>
    <row r="118" spans="1:105" s="3" customFormat="1" ht="45" customHeight="1">
      <c r="A118" s="121" t="s">
        <v>0</v>
      </c>
      <c r="B118" s="122"/>
      <c r="C118" s="122"/>
      <c r="D118" s="122"/>
      <c r="E118" s="122"/>
      <c r="F118" s="122"/>
      <c r="G118" s="123"/>
      <c r="H118" s="121" t="s">
        <v>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3"/>
      <c r="AP118" s="121" t="s">
        <v>31</v>
      </c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3"/>
      <c r="BF118" s="121" t="s">
        <v>32</v>
      </c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3"/>
      <c r="BV118" s="121" t="s">
        <v>33</v>
      </c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3"/>
      <c r="CL118" s="121" t="s">
        <v>12</v>
      </c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3"/>
    </row>
    <row r="119" spans="1:105" s="4" customFormat="1" ht="12.75">
      <c r="A119" s="72">
        <v>1</v>
      </c>
      <c r="B119" s="72"/>
      <c r="C119" s="72"/>
      <c r="D119" s="72"/>
      <c r="E119" s="72"/>
      <c r="F119" s="72"/>
      <c r="G119" s="72"/>
      <c r="H119" s="72">
        <v>2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>
        <v>3</v>
      </c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>
        <v>4</v>
      </c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>
        <v>5</v>
      </c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>
        <v>6</v>
      </c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</row>
    <row r="120" spans="1:105" s="4" customFormat="1" ht="12.75">
      <c r="A120" s="37"/>
      <c r="B120" s="37"/>
      <c r="C120" s="37"/>
      <c r="D120" s="37"/>
      <c r="E120" s="37"/>
      <c r="F120" s="37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</row>
    <row r="121" spans="1:105" s="4" customFormat="1" ht="12.75">
      <c r="A121" s="37"/>
      <c r="B121" s="37"/>
      <c r="C121" s="37"/>
      <c r="D121" s="37"/>
      <c r="E121" s="37"/>
      <c r="F121" s="37"/>
      <c r="G121" s="3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</row>
    <row r="122" spans="1:105" s="5" customFormat="1" ht="15" customHeight="1">
      <c r="A122" s="37"/>
      <c r="B122" s="37"/>
      <c r="C122" s="37"/>
      <c r="D122" s="37"/>
      <c r="E122" s="37"/>
      <c r="F122" s="37"/>
      <c r="G122" s="37"/>
      <c r="H122" s="109" t="s">
        <v>30</v>
      </c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4" t="s">
        <v>4</v>
      </c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 t="s">
        <v>4</v>
      </c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 t="s">
        <v>4</v>
      </c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</row>
    <row r="123" ht="10.5" customHeight="1"/>
    <row r="124" spans="1:105" s="6" customFormat="1" ht="14.25">
      <c r="A124" s="67" t="s">
        <v>34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</row>
    <row r="125" ht="10.5" customHeight="1"/>
    <row r="126" spans="1:105" s="3" customFormat="1" ht="45" customHeight="1">
      <c r="A126" s="111" t="s">
        <v>0</v>
      </c>
      <c r="B126" s="112"/>
      <c r="C126" s="112"/>
      <c r="D126" s="112"/>
      <c r="E126" s="112"/>
      <c r="F126" s="112"/>
      <c r="G126" s="113"/>
      <c r="H126" s="111" t="s">
        <v>9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3"/>
      <c r="BD126" s="111" t="s">
        <v>35</v>
      </c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3"/>
      <c r="BT126" s="111" t="s">
        <v>36</v>
      </c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3"/>
      <c r="CJ126" s="111" t="s">
        <v>20</v>
      </c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3"/>
    </row>
    <row r="127" spans="1:105" s="4" customFormat="1" ht="12.75">
      <c r="A127" s="72">
        <v>1</v>
      </c>
      <c r="B127" s="72"/>
      <c r="C127" s="72"/>
      <c r="D127" s="72"/>
      <c r="E127" s="72"/>
      <c r="F127" s="72"/>
      <c r="G127" s="72"/>
      <c r="H127" s="72">
        <v>2</v>
      </c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>
        <v>3</v>
      </c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>
        <v>4</v>
      </c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>
        <v>5</v>
      </c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</row>
    <row r="128" spans="1:105" s="5" customFormat="1" ht="15" customHeight="1">
      <c r="A128" s="37"/>
      <c r="B128" s="37"/>
      <c r="C128" s="37"/>
      <c r="D128" s="37"/>
      <c r="E128" s="37"/>
      <c r="F128" s="37"/>
      <c r="G128" s="37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</row>
    <row r="129" spans="1:105" s="5" customFormat="1" ht="15" customHeight="1">
      <c r="A129" s="37"/>
      <c r="B129" s="37"/>
      <c r="C129" s="37"/>
      <c r="D129" s="37"/>
      <c r="E129" s="37"/>
      <c r="F129" s="37"/>
      <c r="G129" s="37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</row>
    <row r="130" spans="1:105" s="5" customFormat="1" ht="15" customHeight="1">
      <c r="A130" s="37"/>
      <c r="B130" s="37"/>
      <c r="C130" s="37"/>
      <c r="D130" s="37"/>
      <c r="E130" s="37"/>
      <c r="F130" s="37"/>
      <c r="G130" s="37"/>
      <c r="H130" s="134" t="s">
        <v>3</v>
      </c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5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</row>
    <row r="131" ht="10.5" customHeight="1"/>
    <row r="132" spans="1:105" s="6" customFormat="1" ht="14.25">
      <c r="A132" s="67" t="s">
        <v>37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</row>
    <row r="133" ht="10.5" customHeight="1"/>
    <row r="134" spans="1:105" s="3" customFormat="1" ht="45" customHeight="1">
      <c r="A134" s="121" t="s">
        <v>0</v>
      </c>
      <c r="B134" s="122"/>
      <c r="C134" s="122"/>
      <c r="D134" s="122"/>
      <c r="E134" s="122"/>
      <c r="F134" s="122"/>
      <c r="G134" s="123"/>
      <c r="H134" s="121" t="s">
        <v>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3"/>
      <c r="AP134" s="121" t="s">
        <v>38</v>
      </c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3"/>
      <c r="BF134" s="121" t="s">
        <v>39</v>
      </c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3"/>
      <c r="BV134" s="121" t="s">
        <v>40</v>
      </c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3"/>
      <c r="CL134" s="121" t="s">
        <v>41</v>
      </c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3"/>
    </row>
    <row r="135" spans="1:105" s="4" customFormat="1" ht="12.75">
      <c r="A135" s="72">
        <v>1</v>
      </c>
      <c r="B135" s="72"/>
      <c r="C135" s="72"/>
      <c r="D135" s="72"/>
      <c r="E135" s="72"/>
      <c r="F135" s="72"/>
      <c r="G135" s="72"/>
      <c r="H135" s="72">
        <v>2</v>
      </c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>
        <v>4</v>
      </c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>
        <v>5</v>
      </c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>
        <v>6</v>
      </c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>
        <v>6</v>
      </c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</row>
    <row r="136" spans="1:105" s="4" customFormat="1" ht="12.75">
      <c r="A136" s="37"/>
      <c r="B136" s="37"/>
      <c r="C136" s="37"/>
      <c r="D136" s="37"/>
      <c r="E136" s="37"/>
      <c r="F136" s="37"/>
      <c r="G136" s="3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</row>
    <row r="137" spans="1:105" s="4" customFormat="1" ht="12.75">
      <c r="A137" s="37"/>
      <c r="B137" s="37"/>
      <c r="C137" s="37"/>
      <c r="D137" s="37"/>
      <c r="E137" s="37"/>
      <c r="F137" s="37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</row>
    <row r="138" spans="1:105" s="4" customFormat="1" ht="14.25">
      <c r="A138" s="37"/>
      <c r="B138" s="37"/>
      <c r="C138" s="37"/>
      <c r="D138" s="37"/>
      <c r="E138" s="37"/>
      <c r="F138" s="37"/>
      <c r="G138" s="37"/>
      <c r="H138" s="107" t="s">
        <v>3</v>
      </c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100"/>
      <c r="AP138" s="47" t="s">
        <v>4</v>
      </c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 t="s">
        <v>4</v>
      </c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 t="s">
        <v>4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</row>
    <row r="140" spans="1:105" s="6" customFormat="1" ht="14.25">
      <c r="A140" s="67" t="s">
        <v>45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</row>
    <row r="141" ht="10.5" customHeight="1"/>
    <row r="142" spans="1:105" s="3" customFormat="1" ht="45" customHeight="1">
      <c r="A142" s="111" t="s">
        <v>0</v>
      </c>
      <c r="B142" s="112"/>
      <c r="C142" s="112"/>
      <c r="D142" s="112"/>
      <c r="E142" s="112"/>
      <c r="F142" s="112"/>
      <c r="G142" s="113"/>
      <c r="H142" s="111" t="s">
        <v>22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3"/>
      <c r="BD142" s="111" t="s">
        <v>42</v>
      </c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3"/>
      <c r="BT142" s="111" t="s">
        <v>44</v>
      </c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3"/>
      <c r="CJ142" s="111" t="s">
        <v>43</v>
      </c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3"/>
    </row>
    <row r="143" spans="1:105" s="4" customFormat="1" ht="12.75">
      <c r="A143" s="72">
        <v>1</v>
      </c>
      <c r="B143" s="72"/>
      <c r="C143" s="72"/>
      <c r="D143" s="72"/>
      <c r="E143" s="72"/>
      <c r="F143" s="72"/>
      <c r="G143" s="72"/>
      <c r="H143" s="72">
        <v>2</v>
      </c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>
        <v>4</v>
      </c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>
        <v>5</v>
      </c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>
        <v>6</v>
      </c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</row>
    <row r="144" spans="1:105" s="5" customFormat="1" ht="15" customHeight="1">
      <c r="A144" s="37"/>
      <c r="B144" s="37"/>
      <c r="C144" s="37"/>
      <c r="D144" s="37"/>
      <c r="E144" s="37"/>
      <c r="F144" s="37"/>
      <c r="G144" s="37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</row>
    <row r="145" spans="1:105" s="5" customFormat="1" ht="15" customHeight="1">
      <c r="A145" s="37"/>
      <c r="B145" s="37"/>
      <c r="C145" s="37"/>
      <c r="D145" s="37"/>
      <c r="E145" s="37"/>
      <c r="F145" s="37"/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</row>
    <row r="146" spans="1:105" s="5" customFormat="1" ht="15" customHeight="1">
      <c r="A146" s="37"/>
      <c r="B146" s="37"/>
      <c r="C146" s="37"/>
      <c r="D146" s="37"/>
      <c r="E146" s="37"/>
      <c r="F146" s="37"/>
      <c r="G146" s="37"/>
      <c r="H146" s="134" t="s">
        <v>3</v>
      </c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5"/>
      <c r="BD146" s="39" t="s">
        <v>4</v>
      </c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 t="s">
        <v>4</v>
      </c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 t="s">
        <v>4</v>
      </c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</row>
    <row r="148" spans="1:105" s="6" customFormat="1" ht="14.25">
      <c r="A148" s="67" t="s">
        <v>46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</row>
    <row r="149" ht="10.5" customHeight="1"/>
    <row r="150" spans="1:105" s="3" customFormat="1" ht="45" customHeight="1">
      <c r="A150" s="111" t="s">
        <v>0</v>
      </c>
      <c r="B150" s="112"/>
      <c r="C150" s="112"/>
      <c r="D150" s="112"/>
      <c r="E150" s="112"/>
      <c r="F150" s="112"/>
      <c r="G150" s="113"/>
      <c r="H150" s="111" t="s">
        <v>9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3"/>
      <c r="BD150" s="111" t="s">
        <v>47</v>
      </c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3"/>
      <c r="BT150" s="111" t="s">
        <v>48</v>
      </c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3"/>
      <c r="CJ150" s="111" t="s">
        <v>49</v>
      </c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3"/>
    </row>
    <row r="151" spans="1:105" s="4" customFormat="1" ht="12.75">
      <c r="A151" s="72">
        <v>1</v>
      </c>
      <c r="B151" s="72"/>
      <c r="C151" s="72"/>
      <c r="D151" s="72"/>
      <c r="E151" s="72"/>
      <c r="F151" s="72"/>
      <c r="G151" s="72"/>
      <c r="H151" s="72">
        <v>2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>
        <v>3</v>
      </c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>
        <v>4</v>
      </c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>
        <v>5</v>
      </c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</row>
    <row r="152" spans="1:105" s="4" customFormat="1" ht="12.75">
      <c r="A152" s="37" t="s">
        <v>64</v>
      </c>
      <c r="B152" s="37"/>
      <c r="C152" s="37"/>
      <c r="D152" s="37"/>
      <c r="E152" s="37"/>
      <c r="F152" s="37"/>
      <c r="G152" s="37"/>
      <c r="H152" s="38" t="s">
        <v>172</v>
      </c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</row>
    <row r="153" spans="1:105" s="4" customFormat="1" ht="12.75">
      <c r="A153" s="37"/>
      <c r="B153" s="37"/>
      <c r="C153" s="37"/>
      <c r="D153" s="37"/>
      <c r="E153" s="37"/>
      <c r="F153" s="37"/>
      <c r="G153" s="37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</row>
    <row r="154" spans="1:105" s="4" customFormat="1" ht="14.25">
      <c r="A154" s="37"/>
      <c r="B154" s="37"/>
      <c r="C154" s="37"/>
      <c r="D154" s="37"/>
      <c r="E154" s="37"/>
      <c r="F154" s="37"/>
      <c r="G154" s="37"/>
      <c r="H154" s="99" t="s">
        <v>3</v>
      </c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100"/>
      <c r="BD154" s="47" t="s">
        <v>4</v>
      </c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 t="s">
        <v>4</v>
      </c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</row>
    <row r="156" spans="1:105" s="6" customFormat="1" ht="14.25">
      <c r="A156" s="67" t="s">
        <v>50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</row>
    <row r="157" ht="10.5" customHeight="1"/>
    <row r="158" spans="1:105" ht="30" customHeight="1">
      <c r="A158" s="111" t="s">
        <v>0</v>
      </c>
      <c r="B158" s="112"/>
      <c r="C158" s="112"/>
      <c r="D158" s="112"/>
      <c r="E158" s="112"/>
      <c r="F158" s="112"/>
      <c r="G158" s="113"/>
      <c r="H158" s="111" t="s">
        <v>9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3"/>
      <c r="BT158" s="111" t="s">
        <v>51</v>
      </c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3"/>
      <c r="CJ158" s="111" t="s">
        <v>52</v>
      </c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3"/>
    </row>
    <row r="159" spans="1:105" s="1" customFormat="1" ht="12.75">
      <c r="A159" s="72">
        <v>1</v>
      </c>
      <c r="B159" s="72"/>
      <c r="C159" s="72"/>
      <c r="D159" s="72"/>
      <c r="E159" s="72"/>
      <c r="F159" s="72"/>
      <c r="G159" s="72"/>
      <c r="H159" s="72">
        <v>2</v>
      </c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>
        <v>3</v>
      </c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>
        <v>4</v>
      </c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</row>
    <row r="160" spans="1:105" s="1" customFormat="1" ht="14.25">
      <c r="A160" s="60" t="s">
        <v>155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2"/>
    </row>
    <row r="161" spans="1:105" s="1" customFormat="1" ht="12.75">
      <c r="A161" s="37" t="s">
        <v>64</v>
      </c>
      <c r="B161" s="37"/>
      <c r="C161" s="37"/>
      <c r="D161" s="37"/>
      <c r="E161" s="37"/>
      <c r="F161" s="37"/>
      <c r="G161" s="37"/>
      <c r="H161" s="85" t="s">
        <v>158</v>
      </c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7"/>
      <c r="BT161" s="39">
        <v>1</v>
      </c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94">
        <v>13222.08</v>
      </c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</row>
    <row r="162" spans="1:105" s="1" customFormat="1" ht="14.25">
      <c r="A162" s="37"/>
      <c r="B162" s="37"/>
      <c r="C162" s="37"/>
      <c r="D162" s="37"/>
      <c r="E162" s="37"/>
      <c r="F162" s="37"/>
      <c r="G162" s="37"/>
      <c r="H162" s="95" t="s">
        <v>3</v>
      </c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7"/>
      <c r="BT162" s="47" t="s">
        <v>4</v>
      </c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98">
        <f>CJ161</f>
        <v>13222.08</v>
      </c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</row>
    <row r="164" spans="1:105" s="6" customFormat="1" ht="28.5" customHeight="1">
      <c r="A164" s="136" t="s">
        <v>53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</row>
    <row r="165" ht="10.5" customHeight="1"/>
    <row r="166" spans="1:105" s="3" customFormat="1" ht="30" customHeight="1">
      <c r="A166" s="111" t="s">
        <v>0</v>
      </c>
      <c r="B166" s="112"/>
      <c r="C166" s="112"/>
      <c r="D166" s="112"/>
      <c r="E166" s="112"/>
      <c r="F166" s="112"/>
      <c r="G166" s="113"/>
      <c r="H166" s="111" t="s">
        <v>9</v>
      </c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3"/>
      <c r="BD166" s="111" t="s">
        <v>51</v>
      </c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3"/>
      <c r="BT166" s="111" t="s">
        <v>54</v>
      </c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3"/>
      <c r="CJ166" s="111" t="s">
        <v>55</v>
      </c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3"/>
    </row>
    <row r="167" spans="1:105" s="4" customFormat="1" ht="12.75">
      <c r="A167" s="72"/>
      <c r="B167" s="72"/>
      <c r="C167" s="72"/>
      <c r="D167" s="72"/>
      <c r="E167" s="72"/>
      <c r="F167" s="72"/>
      <c r="G167" s="72"/>
      <c r="H167" s="169">
        <v>1</v>
      </c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>
        <v>2</v>
      </c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>
        <v>3</v>
      </c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>
        <v>4</v>
      </c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</row>
    <row r="168" spans="1:112" s="5" customFormat="1" ht="15" customHeight="1">
      <c r="A168" s="118"/>
      <c r="B168" s="119"/>
      <c r="C168" s="119"/>
      <c r="D168" s="119"/>
      <c r="E168" s="119"/>
      <c r="F168" s="119"/>
      <c r="G168" s="119"/>
      <c r="H168" s="47" t="s">
        <v>201</v>
      </c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31"/>
      <c r="DC168" s="31"/>
      <c r="DD168" s="31"/>
      <c r="DE168" s="31"/>
      <c r="DF168" s="31"/>
      <c r="DG168" s="31"/>
      <c r="DH168" s="31"/>
    </row>
    <row r="169" spans="1:105" s="5" customFormat="1" ht="15" customHeight="1">
      <c r="A169" s="118"/>
      <c r="B169" s="119"/>
      <c r="C169" s="119"/>
      <c r="D169" s="119"/>
      <c r="E169" s="119"/>
      <c r="F169" s="119"/>
      <c r="G169" s="120"/>
      <c r="H169" s="38" t="s">
        <v>169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160">
        <v>1</v>
      </c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2"/>
      <c r="BT169" s="163">
        <f>CJ169/BD169</f>
        <v>100000</v>
      </c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5"/>
      <c r="CJ169" s="166">
        <v>100000</v>
      </c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7"/>
      <c r="CU169" s="167"/>
      <c r="CV169" s="167"/>
      <c r="CW169" s="167"/>
      <c r="CX169" s="167"/>
      <c r="CY169" s="167"/>
      <c r="CZ169" s="167"/>
      <c r="DA169" s="168"/>
    </row>
    <row r="170" spans="1:105" s="5" customFormat="1" ht="15" customHeight="1">
      <c r="A170" s="118"/>
      <c r="B170" s="119"/>
      <c r="C170" s="119"/>
      <c r="D170" s="119"/>
      <c r="E170" s="119"/>
      <c r="F170" s="119"/>
      <c r="G170" s="120"/>
      <c r="H170" s="99" t="s">
        <v>3</v>
      </c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100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 t="s">
        <v>4</v>
      </c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98">
        <f>SUM(CJ168:DA169)</f>
        <v>100000</v>
      </c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</row>
    <row r="174" spans="90:106" ht="12" customHeight="1">
      <c r="CL174" s="145">
        <f>CJ162+CJ71+CJ170</f>
        <v>977564.08</v>
      </c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6"/>
      <c r="CY174" s="146"/>
      <c r="CZ174" s="146"/>
      <c r="DA174" s="146"/>
      <c r="DB174" s="146"/>
    </row>
    <row r="175" spans="90:106" ht="12" customHeight="1">
      <c r="CL175" s="145">
        <f>CJ69+CJ37</f>
        <v>2692110.0700000003</v>
      </c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  <c r="CW175" s="146"/>
      <c r="CX175" s="146"/>
      <c r="CY175" s="146"/>
      <c r="CZ175" s="146"/>
      <c r="DA175" s="146"/>
      <c r="DB175" s="146"/>
    </row>
    <row r="176" spans="90:106" ht="12" customHeight="1"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</row>
    <row r="177" spans="91:108" ht="12" customHeight="1">
      <c r="CM177" s="145">
        <f>CL175+CL174</f>
        <v>3669674.1500000004</v>
      </c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</row>
  </sheetData>
  <sheetProtection/>
  <mergeCells count="441">
    <mergeCell ref="A70:DA70"/>
    <mergeCell ref="CL174:DB174"/>
    <mergeCell ref="CL175:DB175"/>
    <mergeCell ref="CL176:DB176"/>
    <mergeCell ref="BD2:DA2"/>
    <mergeCell ref="AN3:DA3"/>
    <mergeCell ref="A8:DA8"/>
    <mergeCell ref="A10:DA10"/>
    <mergeCell ref="X12:DA12"/>
    <mergeCell ref="A14:AO14"/>
    <mergeCell ref="AP14:DA14"/>
    <mergeCell ref="A16:DA16"/>
    <mergeCell ref="A18:F18"/>
    <mergeCell ref="G18:AO18"/>
    <mergeCell ref="AP18:BG18"/>
    <mergeCell ref="BH18:BY18"/>
    <mergeCell ref="BZ18:DA18"/>
    <mergeCell ref="A71:G71"/>
    <mergeCell ref="H71:BC71"/>
    <mergeCell ref="BD71:BS71"/>
    <mergeCell ref="BT71:CI71"/>
    <mergeCell ref="CJ71:DA71"/>
    <mergeCell ref="A19:F19"/>
    <mergeCell ref="G19:AO19"/>
    <mergeCell ref="AP19:BG19"/>
    <mergeCell ref="BH19:BY19"/>
    <mergeCell ref="BZ19:DA19"/>
    <mergeCell ref="A68:G68"/>
    <mergeCell ref="H68:BC68"/>
    <mergeCell ref="BD68:BS68"/>
    <mergeCell ref="BT68:CI68"/>
    <mergeCell ref="CJ68:DA68"/>
    <mergeCell ref="A20:F20"/>
    <mergeCell ref="G20:AO20"/>
    <mergeCell ref="AP20:BG20"/>
    <mergeCell ref="BH20:BY20"/>
    <mergeCell ref="BZ20:DA20"/>
    <mergeCell ref="AP23:BG23"/>
    <mergeCell ref="BH23:BY23"/>
    <mergeCell ref="BZ23:DA23"/>
    <mergeCell ref="A21:F21"/>
    <mergeCell ref="G21:AO21"/>
    <mergeCell ref="AP21:BG21"/>
    <mergeCell ref="BH21:BY21"/>
    <mergeCell ref="BZ21:DA21"/>
    <mergeCell ref="A23:AO23"/>
    <mergeCell ref="A29:DA29"/>
    <mergeCell ref="BD66:BS66"/>
    <mergeCell ref="BT66:CI66"/>
    <mergeCell ref="CJ66:DA66"/>
    <mergeCell ref="A67:DA67"/>
    <mergeCell ref="A22:F22"/>
    <mergeCell ref="G22:AO22"/>
    <mergeCell ref="AP22:BG22"/>
    <mergeCell ref="BH22:BY22"/>
    <mergeCell ref="BZ22:DA22"/>
    <mergeCell ref="A31:F31"/>
    <mergeCell ref="G31:AD31"/>
    <mergeCell ref="AE31:BC31"/>
    <mergeCell ref="BD31:BS31"/>
    <mergeCell ref="BT31:CI31"/>
    <mergeCell ref="CJ31:DA31"/>
    <mergeCell ref="A32:F32"/>
    <mergeCell ref="G32:AD32"/>
    <mergeCell ref="AE32:BC32"/>
    <mergeCell ref="BD32:BS32"/>
    <mergeCell ref="BT32:CI32"/>
    <mergeCell ref="CJ32:DA32"/>
    <mergeCell ref="A33:DA33"/>
    <mergeCell ref="A34:F34"/>
    <mergeCell ref="G34:AD34"/>
    <mergeCell ref="AE34:BC34"/>
    <mergeCell ref="BD34:BS34"/>
    <mergeCell ref="BT34:CI34"/>
    <mergeCell ref="CJ34:DA34"/>
    <mergeCell ref="A37:F37"/>
    <mergeCell ref="G37:AD37"/>
    <mergeCell ref="AE37:BC37"/>
    <mergeCell ref="A35:DA35"/>
    <mergeCell ref="A36:F36"/>
    <mergeCell ref="G36:AD36"/>
    <mergeCell ref="AE36:BC36"/>
    <mergeCell ref="BD36:BS36"/>
    <mergeCell ref="BT36:CI36"/>
    <mergeCell ref="CJ36:DA36"/>
    <mergeCell ref="A39:DA39"/>
    <mergeCell ref="A41:F41"/>
    <mergeCell ref="G41:AD41"/>
    <mergeCell ref="AE41:AY41"/>
    <mergeCell ref="AZ41:BQ41"/>
    <mergeCell ref="BR41:CI41"/>
    <mergeCell ref="CJ41:DA41"/>
    <mergeCell ref="A42:F42"/>
    <mergeCell ref="G42:AD42"/>
    <mergeCell ref="AE42:AY42"/>
    <mergeCell ref="AZ42:BQ42"/>
    <mergeCell ref="BR42:CI42"/>
    <mergeCell ref="CJ42:DA42"/>
    <mergeCell ref="A43:F43"/>
    <mergeCell ref="G43:AD43"/>
    <mergeCell ref="AE43:AY43"/>
    <mergeCell ref="AZ43:BQ43"/>
    <mergeCell ref="BR43:CI43"/>
    <mergeCell ref="CJ43:DA43"/>
    <mergeCell ref="A44:F44"/>
    <mergeCell ref="G44:AD44"/>
    <mergeCell ref="AE44:AY44"/>
    <mergeCell ref="AZ44:BQ44"/>
    <mergeCell ref="BR44:CI44"/>
    <mergeCell ref="CJ44:DA44"/>
    <mergeCell ref="A45:F45"/>
    <mergeCell ref="G45:AD45"/>
    <mergeCell ref="AE45:AY45"/>
    <mergeCell ref="AZ45:BQ45"/>
    <mergeCell ref="BR45:CI45"/>
    <mergeCell ref="CJ45:DA45"/>
    <mergeCell ref="A47:DA47"/>
    <mergeCell ref="A49:F49"/>
    <mergeCell ref="G49:BV49"/>
    <mergeCell ref="BW49:CL49"/>
    <mergeCell ref="CM49:DA49"/>
    <mergeCell ref="A50:F50"/>
    <mergeCell ref="G50:BV50"/>
    <mergeCell ref="BW50:CL50"/>
    <mergeCell ref="CM50:DA50"/>
    <mergeCell ref="A51:F51"/>
    <mergeCell ref="G51:BV51"/>
    <mergeCell ref="BW51:CL51"/>
    <mergeCell ref="CM51:DA51"/>
    <mergeCell ref="A52:F52"/>
    <mergeCell ref="G52:BV52"/>
    <mergeCell ref="BW52:CL52"/>
    <mergeCell ref="CM52:DA52"/>
    <mergeCell ref="BD63:BS63"/>
    <mergeCell ref="BT63:CI63"/>
    <mergeCell ref="CJ63:DA63"/>
    <mergeCell ref="A53:F53"/>
    <mergeCell ref="G53:BV53"/>
    <mergeCell ref="BW53:CL53"/>
    <mergeCell ref="CM53:DA53"/>
    <mergeCell ref="A55:DA55"/>
    <mergeCell ref="A57:DA57"/>
    <mergeCell ref="A64:G64"/>
    <mergeCell ref="H64:BC64"/>
    <mergeCell ref="BD64:BS64"/>
    <mergeCell ref="BT64:CI64"/>
    <mergeCell ref="CJ64:DA64"/>
    <mergeCell ref="X59:DA59"/>
    <mergeCell ref="A61:AO61"/>
    <mergeCell ref="AP61:DA61"/>
    <mergeCell ref="A63:G63"/>
    <mergeCell ref="H63:BC63"/>
    <mergeCell ref="H80:BC80"/>
    <mergeCell ref="BD80:BS80"/>
    <mergeCell ref="BT80:CD80"/>
    <mergeCell ref="CE80:DA80"/>
    <mergeCell ref="A72:G72"/>
    <mergeCell ref="H72:BC72"/>
    <mergeCell ref="BD72:BS72"/>
    <mergeCell ref="BT72:CI72"/>
    <mergeCell ref="CJ72:DA72"/>
    <mergeCell ref="A81:G81"/>
    <mergeCell ref="H81:BC81"/>
    <mergeCell ref="BD81:BS81"/>
    <mergeCell ref="BT81:CD81"/>
    <mergeCell ref="CE81:DA81"/>
    <mergeCell ref="A74:DA74"/>
    <mergeCell ref="X76:DA76"/>
    <mergeCell ref="A78:AO78"/>
    <mergeCell ref="AP78:DA78"/>
    <mergeCell ref="A80:G80"/>
    <mergeCell ref="CE84:DA84"/>
    <mergeCell ref="A82:G82"/>
    <mergeCell ref="H82:BC82"/>
    <mergeCell ref="BD82:BS82"/>
    <mergeCell ref="BT82:CD82"/>
    <mergeCell ref="CE82:DA82"/>
    <mergeCell ref="A86:DA86"/>
    <mergeCell ref="A83:G83"/>
    <mergeCell ref="H83:BC83"/>
    <mergeCell ref="BD83:BS83"/>
    <mergeCell ref="BT83:CD83"/>
    <mergeCell ref="CE83:DA83"/>
    <mergeCell ref="A84:G84"/>
    <mergeCell ref="H84:BC84"/>
    <mergeCell ref="BD84:BS84"/>
    <mergeCell ref="BT84:CD84"/>
    <mergeCell ref="X88:DA88"/>
    <mergeCell ref="A90:AO90"/>
    <mergeCell ref="AP90:DA90"/>
    <mergeCell ref="A92:G92"/>
    <mergeCell ref="H92:BC92"/>
    <mergeCell ref="BD92:BS92"/>
    <mergeCell ref="BT92:CI92"/>
    <mergeCell ref="CJ92:DA92"/>
    <mergeCell ref="A93:G93"/>
    <mergeCell ref="H93:BC93"/>
    <mergeCell ref="BD93:BS93"/>
    <mergeCell ref="BT93:CI93"/>
    <mergeCell ref="CJ93:DA93"/>
    <mergeCell ref="A94:G94"/>
    <mergeCell ref="H94:BC94"/>
    <mergeCell ref="BD94:BS94"/>
    <mergeCell ref="BT94:CI94"/>
    <mergeCell ref="CJ94:DA94"/>
    <mergeCell ref="A95:G95"/>
    <mergeCell ref="H95:BC95"/>
    <mergeCell ref="BD95:BS95"/>
    <mergeCell ref="BT95:CI95"/>
    <mergeCell ref="CJ95:DA95"/>
    <mergeCell ref="A96:G96"/>
    <mergeCell ref="H96:BC96"/>
    <mergeCell ref="BD96:BS96"/>
    <mergeCell ref="BT96:CI96"/>
    <mergeCell ref="CJ96:DA96"/>
    <mergeCell ref="A98:DA98"/>
    <mergeCell ref="X100:DA100"/>
    <mergeCell ref="A102:AO102"/>
    <mergeCell ref="AP102:DA102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10:DA110"/>
    <mergeCell ref="X112:DA112"/>
    <mergeCell ref="A114:AO114"/>
    <mergeCell ref="AP114:DA114"/>
    <mergeCell ref="A116:DA116"/>
    <mergeCell ref="A118:G118"/>
    <mergeCell ref="H118:AO118"/>
    <mergeCell ref="AP118:BE118"/>
    <mergeCell ref="BF118:BU118"/>
    <mergeCell ref="BV118:CK118"/>
    <mergeCell ref="CL118:DA118"/>
    <mergeCell ref="A119:G119"/>
    <mergeCell ref="H119:AO119"/>
    <mergeCell ref="AP119:BE119"/>
    <mergeCell ref="BF119:BU119"/>
    <mergeCell ref="BV119:CK119"/>
    <mergeCell ref="CL119:DA119"/>
    <mergeCell ref="A120:G120"/>
    <mergeCell ref="H120:AO120"/>
    <mergeCell ref="AP120:BE120"/>
    <mergeCell ref="BF120:BU120"/>
    <mergeCell ref="BV120:CK120"/>
    <mergeCell ref="CL120:DA120"/>
    <mergeCell ref="A121:G121"/>
    <mergeCell ref="H121:AO121"/>
    <mergeCell ref="AP121:BE121"/>
    <mergeCell ref="BF121:BU121"/>
    <mergeCell ref="BV121:CK121"/>
    <mergeCell ref="CL121:DA121"/>
    <mergeCell ref="A122:G122"/>
    <mergeCell ref="H122:AO122"/>
    <mergeCell ref="AP122:BE122"/>
    <mergeCell ref="BF122:BU122"/>
    <mergeCell ref="BV122:CK122"/>
    <mergeCell ref="CL122:DA122"/>
    <mergeCell ref="A124:DA124"/>
    <mergeCell ref="A126:G126"/>
    <mergeCell ref="H126:BC126"/>
    <mergeCell ref="BD126:BS126"/>
    <mergeCell ref="BT126:CI126"/>
    <mergeCell ref="CJ126:DA126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2:DA132"/>
    <mergeCell ref="A134:G134"/>
    <mergeCell ref="H134:AO134"/>
    <mergeCell ref="AP134:BE134"/>
    <mergeCell ref="BF134:BU134"/>
    <mergeCell ref="BV134:CK134"/>
    <mergeCell ref="CL134:DA134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7:G137"/>
    <mergeCell ref="H137:AO137"/>
    <mergeCell ref="AP137:BE137"/>
    <mergeCell ref="BF137:BU137"/>
    <mergeCell ref="BV137:CK137"/>
    <mergeCell ref="CL137:DA137"/>
    <mergeCell ref="A138:G138"/>
    <mergeCell ref="H138:AO138"/>
    <mergeCell ref="AP138:BE138"/>
    <mergeCell ref="BF138:BU138"/>
    <mergeCell ref="BV138:CK138"/>
    <mergeCell ref="CL138:DA138"/>
    <mergeCell ref="CJ144:DA144"/>
    <mergeCell ref="A140:DA140"/>
    <mergeCell ref="A142:G142"/>
    <mergeCell ref="H142:BC142"/>
    <mergeCell ref="BD142:BS142"/>
    <mergeCell ref="BT142:CI142"/>
    <mergeCell ref="CJ142:DA142"/>
    <mergeCell ref="CJ146:DA146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50:DA150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A151:G151"/>
    <mergeCell ref="H151:BC151"/>
    <mergeCell ref="BD151:BS151"/>
    <mergeCell ref="BT151:CI151"/>
    <mergeCell ref="CJ151:DA151"/>
    <mergeCell ref="A148:DA148"/>
    <mergeCell ref="A150:G150"/>
    <mergeCell ref="H150:BC150"/>
    <mergeCell ref="BD150:BS150"/>
    <mergeCell ref="BT150:CI150"/>
    <mergeCell ref="CJ154:DA154"/>
    <mergeCell ref="A152:G152"/>
    <mergeCell ref="H152:BC152"/>
    <mergeCell ref="BD152:BS152"/>
    <mergeCell ref="BT152:CI152"/>
    <mergeCell ref="CJ152:DA152"/>
    <mergeCell ref="A156:DA156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A158:G158"/>
    <mergeCell ref="H158:BS158"/>
    <mergeCell ref="BT158:CI158"/>
    <mergeCell ref="CJ158:DA158"/>
    <mergeCell ref="A159:G159"/>
    <mergeCell ref="H159:BS159"/>
    <mergeCell ref="BT159:CI159"/>
    <mergeCell ref="CJ159:DA159"/>
    <mergeCell ref="BT166:CI166"/>
    <mergeCell ref="CJ166:DA166"/>
    <mergeCell ref="CJ162:DA162"/>
    <mergeCell ref="A160:DA160"/>
    <mergeCell ref="A161:G161"/>
    <mergeCell ref="H161:BS161"/>
    <mergeCell ref="BT161:CI161"/>
    <mergeCell ref="CJ161:DA161"/>
    <mergeCell ref="A170:G170"/>
    <mergeCell ref="H170:BC170"/>
    <mergeCell ref="BD170:BS170"/>
    <mergeCell ref="BT170:CI170"/>
    <mergeCell ref="CJ170:DA170"/>
    <mergeCell ref="CJ167:DA167"/>
    <mergeCell ref="BT162:CI162"/>
    <mergeCell ref="CJ169:DA169"/>
    <mergeCell ref="A167:G167"/>
    <mergeCell ref="H167:BC167"/>
    <mergeCell ref="BD167:BS167"/>
    <mergeCell ref="BT167:CI167"/>
    <mergeCell ref="A164:DA164"/>
    <mergeCell ref="A166:G166"/>
    <mergeCell ref="H166:BC166"/>
    <mergeCell ref="BD166:BS166"/>
    <mergeCell ref="A65:DA65"/>
    <mergeCell ref="A66:G66"/>
    <mergeCell ref="H66:BC66"/>
    <mergeCell ref="A169:G169"/>
    <mergeCell ref="H169:BC169"/>
    <mergeCell ref="BD169:BS169"/>
    <mergeCell ref="BT169:CI169"/>
    <mergeCell ref="A168:G168"/>
    <mergeCell ref="A162:G162"/>
    <mergeCell ref="H162:BS162"/>
    <mergeCell ref="CM177:DD177"/>
    <mergeCell ref="H168:DA168"/>
    <mergeCell ref="BD37:BS37"/>
    <mergeCell ref="BT37:CI37"/>
    <mergeCell ref="CJ37:DA37"/>
    <mergeCell ref="A69:G69"/>
    <mergeCell ref="H69:BC69"/>
    <mergeCell ref="BD69:BS69"/>
    <mergeCell ref="BT69:CI69"/>
    <mergeCell ref="CJ69:DA69"/>
  </mergeCells>
  <printOptions/>
  <pageMargins left="0.7874015748031497" right="0.2362204724409449" top="0.5905511811023623" bottom="0.2755905511811024" header="0.1968503937007874" footer="0.1968503937007874"/>
  <pageSetup fitToHeight="0" fitToWidth="1" horizontalDpi="600" verticalDpi="600" orientation="portrait" paperSize="9" r:id="rId1"/>
  <rowBreaks count="3" manualBreakCount="3">
    <brk id="56" max="104" man="1"/>
    <brk id="109" max="104" man="1"/>
    <brk id="155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J170"/>
  <sheetViews>
    <sheetView zoomScaleSheetLayoutView="100" workbookViewId="0" topLeftCell="A148">
      <selection activeCell="DQ13" sqref="DQ13"/>
    </sheetView>
  </sheetViews>
  <sheetFormatPr defaultColWidth="0.875" defaultRowHeight="12" customHeight="1"/>
  <cols>
    <col min="1" max="29" width="0.875" style="2" customWidth="1"/>
    <col min="30" max="30" width="3.75390625" style="2" customWidth="1"/>
    <col min="31" max="88" width="0.875" style="2" customWidth="1"/>
    <col min="89" max="89" width="0.875" style="2" hidden="1" customWidth="1"/>
    <col min="90" max="16384" width="0.875" style="2" customWidth="1"/>
  </cols>
  <sheetData>
    <row r="1" ht="24" customHeight="1"/>
    <row r="2" spans="1:129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9" t="s">
        <v>8</v>
      </c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</row>
    <row r="3" spans="1:129" ht="6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0" t="s">
        <v>63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</row>
    <row r="4" spans="1:129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</row>
    <row r="5" spans="1:129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 ht="52.5" customHeight="1">
      <c r="A8" s="81" t="s">
        <v>202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ht="21.75" customHeight="1">
      <c r="A10" s="67" t="s">
        <v>62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</row>
    <row r="11" spans="1:129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 ht="21.75" customHeigh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3" t="s">
        <v>85</v>
      </c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</row>
    <row r="14" spans="1:129" ht="30" customHeight="1">
      <c r="A14" s="82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4" t="s">
        <v>165</v>
      </c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</row>
    <row r="15" spans="1:129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</row>
    <row r="16" spans="1:129" ht="21.75" customHeight="1">
      <c r="A16" s="67" t="s">
        <v>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</row>
    <row r="17" spans="1:129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</row>
    <row r="18" spans="1:218" ht="64.5" customHeight="1">
      <c r="A18" s="204" t="s">
        <v>0</v>
      </c>
      <c r="B18" s="205"/>
      <c r="C18" s="205"/>
      <c r="D18" s="205"/>
      <c r="E18" s="205"/>
      <c r="F18" s="206"/>
      <c r="G18" s="204" t="s">
        <v>68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6"/>
      <c r="AP18" s="121" t="s">
        <v>2</v>
      </c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3"/>
      <c r="BH18" s="76" t="s">
        <v>1</v>
      </c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76" t="s">
        <v>61</v>
      </c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8"/>
      <c r="DB18" s="11"/>
      <c r="DC18" s="11"/>
      <c r="DD18" s="11"/>
      <c r="DE18" s="11"/>
      <c r="DF18" s="11"/>
      <c r="DG18" s="11"/>
      <c r="DH18" s="11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</row>
    <row r="19" spans="1:218" ht="12" customHeight="1">
      <c r="A19" s="180">
        <v>1</v>
      </c>
      <c r="B19" s="181"/>
      <c r="C19" s="181"/>
      <c r="D19" s="181"/>
      <c r="E19" s="181"/>
      <c r="F19" s="182"/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2"/>
      <c r="AP19" s="180">
        <v>2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2"/>
      <c r="BH19" s="180">
        <v>3</v>
      </c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2"/>
      <c r="BZ19" s="180">
        <v>4</v>
      </c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2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</row>
    <row r="20" spans="1:218" ht="18" customHeight="1">
      <c r="A20" s="198"/>
      <c r="B20" s="199"/>
      <c r="C20" s="199"/>
      <c r="D20" s="199"/>
      <c r="E20" s="199"/>
      <c r="F20" s="200"/>
      <c r="G20" s="201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3"/>
      <c r="AP20" s="68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70"/>
      <c r="BH20" s="68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70"/>
      <c r="BZ20" s="68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70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7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</row>
    <row r="21" spans="1:218" ht="18" customHeight="1">
      <c r="A21" s="49"/>
      <c r="B21" s="50"/>
      <c r="C21" s="50"/>
      <c r="D21" s="50"/>
      <c r="E21" s="50"/>
      <c r="F21" s="51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4"/>
      <c r="AP21" s="195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7"/>
      <c r="BH21" s="195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7"/>
      <c r="BZ21" s="195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7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21"/>
      <c r="DV21" s="21"/>
      <c r="DW21" s="21"/>
      <c r="DX21" s="21"/>
      <c r="DY21" s="21"/>
      <c r="DZ21" s="21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</row>
    <row r="22" spans="1:218" ht="18" customHeight="1">
      <c r="A22" s="49"/>
      <c r="B22" s="50"/>
      <c r="C22" s="50"/>
      <c r="D22" s="50"/>
      <c r="E22" s="50"/>
      <c r="F22" s="51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4"/>
      <c r="AP22" s="195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7"/>
      <c r="BH22" s="195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7"/>
      <c r="BZ22" s="195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7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21"/>
      <c r="DV22" s="21"/>
      <c r="DW22" s="21"/>
      <c r="DX22" s="21"/>
      <c r="DY22" s="21"/>
      <c r="DZ22" s="21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28"/>
    </row>
    <row r="23" spans="1:218" ht="18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P23" s="68" t="s">
        <v>3</v>
      </c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70"/>
      <c r="BH23" s="68" t="s">
        <v>4</v>
      </c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70"/>
      <c r="BZ23" s="68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7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</row>
    <row r="28" ht="14.25" customHeight="1"/>
    <row r="29" spans="1:105" s="6" customFormat="1" ht="14.25">
      <c r="A29" s="67" t="s">
        <v>75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</row>
    <row r="30" ht="10.5" customHeight="1"/>
    <row r="31" spans="1:105" s="3" customFormat="1" ht="45" customHeight="1">
      <c r="A31" s="121" t="s">
        <v>0</v>
      </c>
      <c r="B31" s="122"/>
      <c r="C31" s="122"/>
      <c r="D31" s="122"/>
      <c r="E31" s="122"/>
      <c r="F31" s="123"/>
      <c r="G31" s="121" t="s">
        <v>14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121" t="s">
        <v>10</v>
      </c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3"/>
      <c r="BD31" s="121" t="s">
        <v>56</v>
      </c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3"/>
      <c r="BT31" s="121" t="s">
        <v>11</v>
      </c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3"/>
      <c r="CJ31" s="121" t="s">
        <v>12</v>
      </c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3"/>
    </row>
    <row r="32" spans="1:105" s="4" customFormat="1" ht="12.75">
      <c r="A32" s="180">
        <v>1</v>
      </c>
      <c r="B32" s="181"/>
      <c r="C32" s="181"/>
      <c r="D32" s="181"/>
      <c r="E32" s="181"/>
      <c r="F32" s="182"/>
      <c r="G32" s="180">
        <v>2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2"/>
      <c r="AE32" s="180">
        <v>3</v>
      </c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2"/>
      <c r="BD32" s="180">
        <v>4</v>
      </c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2"/>
      <c r="BT32" s="180">
        <v>5</v>
      </c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2"/>
      <c r="CJ32" s="180">
        <v>6</v>
      </c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2"/>
    </row>
    <row r="33" spans="1:105" s="4" customFormat="1" ht="15.75" customHeight="1">
      <c r="A33" s="118"/>
      <c r="B33" s="119"/>
      <c r="C33" s="119"/>
      <c r="D33" s="119"/>
      <c r="E33" s="119"/>
      <c r="F33" s="120"/>
      <c r="G33" s="85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142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4"/>
      <c r="BD33" s="124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6"/>
      <c r="BT33" s="124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6"/>
      <c r="CJ33" s="88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90"/>
    </row>
    <row r="34" spans="1:105" s="4" customFormat="1" ht="15" customHeight="1">
      <c r="A34" s="118"/>
      <c r="B34" s="119"/>
      <c r="C34" s="119"/>
      <c r="D34" s="119"/>
      <c r="E34" s="119"/>
      <c r="F34" s="120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142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4"/>
      <c r="BD34" s="124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4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6"/>
      <c r="CJ34" s="88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90"/>
    </row>
    <row r="35" spans="1:105" s="5" customFormat="1" ht="15" customHeight="1">
      <c r="A35" s="118"/>
      <c r="B35" s="119"/>
      <c r="C35" s="119"/>
      <c r="D35" s="119"/>
      <c r="E35" s="119"/>
      <c r="F35" s="120"/>
      <c r="G35" s="109" t="s">
        <v>77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186" t="s">
        <v>4</v>
      </c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8"/>
      <c r="BD35" s="186" t="s">
        <v>4</v>
      </c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8"/>
      <c r="BT35" s="186" t="s">
        <v>4</v>
      </c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8"/>
      <c r="CJ35" s="189">
        <f>CJ33+CJ34</f>
        <v>0</v>
      </c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1"/>
    </row>
    <row r="37" spans="1:105" s="6" customFormat="1" ht="14.25">
      <c r="A37" s="67" t="s">
        <v>13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</row>
    <row r="38" ht="10.5" customHeight="1"/>
    <row r="39" spans="1:105" s="3" customFormat="1" ht="55.5" customHeight="1">
      <c r="A39" s="121" t="s">
        <v>0</v>
      </c>
      <c r="B39" s="122"/>
      <c r="C39" s="122"/>
      <c r="D39" s="122"/>
      <c r="E39" s="122"/>
      <c r="F39" s="123"/>
      <c r="G39" s="121" t="s">
        <v>14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3"/>
      <c r="AE39" s="121" t="s">
        <v>15</v>
      </c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3"/>
      <c r="AZ39" s="121" t="s">
        <v>16</v>
      </c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3"/>
      <c r="BR39" s="121" t="s">
        <v>17</v>
      </c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3"/>
      <c r="CJ39" s="121" t="s">
        <v>12</v>
      </c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3"/>
    </row>
    <row r="40" spans="1:105" s="4" customFormat="1" ht="12.75">
      <c r="A40" s="180">
        <v>1</v>
      </c>
      <c r="B40" s="181"/>
      <c r="C40" s="181"/>
      <c r="D40" s="181"/>
      <c r="E40" s="181"/>
      <c r="F40" s="182"/>
      <c r="G40" s="180">
        <v>2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2"/>
      <c r="AE40" s="180">
        <v>3</v>
      </c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2"/>
      <c r="AZ40" s="180">
        <v>4</v>
      </c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2"/>
      <c r="BR40" s="180">
        <v>5</v>
      </c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2"/>
      <c r="CJ40" s="180">
        <v>6</v>
      </c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2"/>
    </row>
    <row r="41" spans="1:105" s="5" customFormat="1" ht="15" customHeight="1">
      <c r="A41" s="118"/>
      <c r="B41" s="119"/>
      <c r="C41" s="119"/>
      <c r="D41" s="119"/>
      <c r="E41" s="119"/>
      <c r="F41" s="120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7"/>
      <c r="AE41" s="124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6"/>
      <c r="AZ41" s="124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6"/>
      <c r="BR41" s="124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6"/>
      <c r="CJ41" s="124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6"/>
    </row>
    <row r="42" spans="1:105" s="5" customFormat="1" ht="15" customHeight="1">
      <c r="A42" s="118"/>
      <c r="B42" s="119"/>
      <c r="C42" s="119"/>
      <c r="D42" s="119"/>
      <c r="E42" s="119"/>
      <c r="F42" s="120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7"/>
      <c r="AE42" s="124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6"/>
      <c r="AZ42" s="124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6"/>
      <c r="BR42" s="124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6"/>
      <c r="CJ42" s="124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6"/>
    </row>
    <row r="43" spans="1:105" s="5" customFormat="1" ht="15" customHeight="1">
      <c r="A43" s="118"/>
      <c r="B43" s="119"/>
      <c r="C43" s="119"/>
      <c r="D43" s="119"/>
      <c r="E43" s="119"/>
      <c r="F43" s="120"/>
      <c r="G43" s="137" t="s">
        <v>3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  <c r="AE43" s="124" t="s">
        <v>4</v>
      </c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6"/>
      <c r="AZ43" s="124" t="s">
        <v>4</v>
      </c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6"/>
      <c r="BR43" s="124" t="s">
        <v>4</v>
      </c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6"/>
      <c r="CJ43" s="124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6"/>
    </row>
    <row r="45" spans="1:105" s="6" customFormat="1" ht="41.25" customHeight="1">
      <c r="A45" s="136" t="s">
        <v>18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</row>
    <row r="46" ht="10.5" customHeight="1"/>
    <row r="47" spans="1:105" ht="55.5" customHeight="1">
      <c r="A47" s="121" t="s">
        <v>0</v>
      </c>
      <c r="B47" s="122"/>
      <c r="C47" s="122"/>
      <c r="D47" s="122"/>
      <c r="E47" s="122"/>
      <c r="F47" s="123"/>
      <c r="G47" s="121" t="s">
        <v>60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3"/>
      <c r="BW47" s="121" t="s">
        <v>58</v>
      </c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3"/>
      <c r="CM47" s="121" t="s">
        <v>59</v>
      </c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3"/>
    </row>
    <row r="48" spans="1:105" s="1" customFormat="1" ht="12.75">
      <c r="A48" s="180">
        <v>1</v>
      </c>
      <c r="B48" s="181"/>
      <c r="C48" s="181"/>
      <c r="D48" s="181"/>
      <c r="E48" s="181"/>
      <c r="F48" s="182"/>
      <c r="G48" s="180">
        <v>2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2"/>
      <c r="BW48" s="180">
        <v>3</v>
      </c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2"/>
      <c r="CM48" s="180">
        <v>4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2"/>
    </row>
    <row r="49" spans="1:105" s="1" customFormat="1" ht="12.75">
      <c r="A49" s="118"/>
      <c r="B49" s="119"/>
      <c r="C49" s="119"/>
      <c r="D49" s="119"/>
      <c r="E49" s="119"/>
      <c r="F49" s="120"/>
      <c r="G49" s="121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3"/>
      <c r="BW49" s="124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6"/>
      <c r="CM49" s="88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90"/>
    </row>
    <row r="50" spans="1:105" ht="15">
      <c r="A50" s="118"/>
      <c r="B50" s="119"/>
      <c r="C50" s="119"/>
      <c r="D50" s="119"/>
      <c r="E50" s="119"/>
      <c r="F50" s="120"/>
      <c r="G50" s="121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3"/>
      <c r="BW50" s="124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6"/>
      <c r="CM50" s="88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90"/>
    </row>
    <row r="51" spans="1:105" s="1" customFormat="1" ht="13.5" customHeight="1">
      <c r="A51" s="118"/>
      <c r="B51" s="119"/>
      <c r="C51" s="119"/>
      <c r="D51" s="119"/>
      <c r="E51" s="119"/>
      <c r="F51" s="120"/>
      <c r="G51" s="137" t="s">
        <v>3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5"/>
      <c r="BW51" s="124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6"/>
      <c r="CM51" s="88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90"/>
    </row>
    <row r="52" ht="3" customHeight="1"/>
    <row r="53" spans="1:105" s="7" customFormat="1" ht="1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</row>
    <row r="55" spans="1:105" s="6" customFormat="1" ht="14.25">
      <c r="A55" s="67" t="s">
        <v>19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</row>
    <row r="56" ht="6" customHeight="1"/>
    <row r="57" spans="1:105" s="6" customFormat="1" ht="14.25">
      <c r="A57" s="6" t="s">
        <v>7</v>
      </c>
      <c r="X57" s="83" t="s">
        <v>85</v>
      </c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</row>
    <row r="58" spans="24:105" s="6" customFormat="1" ht="6" customHeight="1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1:105" s="6" customFormat="1" ht="14.25">
      <c r="A59" s="82" t="s">
        <v>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</row>
    <row r="60" ht="10.5" customHeight="1"/>
    <row r="61" spans="1:105" s="3" customFormat="1" ht="45" customHeight="1">
      <c r="A61" s="121" t="s">
        <v>0</v>
      </c>
      <c r="B61" s="122"/>
      <c r="C61" s="122"/>
      <c r="D61" s="122"/>
      <c r="E61" s="122"/>
      <c r="F61" s="122"/>
      <c r="G61" s="123"/>
      <c r="H61" s="121" t="s">
        <v>22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3"/>
      <c r="BD61" s="121" t="s">
        <v>23</v>
      </c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3"/>
      <c r="BT61" s="121" t="s">
        <v>24</v>
      </c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3"/>
      <c r="CJ61" s="121" t="s">
        <v>21</v>
      </c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3"/>
    </row>
    <row r="62" spans="1:105" s="4" customFormat="1" ht="12.75">
      <c r="A62" s="180">
        <v>1</v>
      </c>
      <c r="B62" s="181"/>
      <c r="C62" s="181"/>
      <c r="D62" s="181"/>
      <c r="E62" s="181"/>
      <c r="F62" s="181"/>
      <c r="G62" s="182"/>
      <c r="H62" s="180">
        <v>2</v>
      </c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2"/>
      <c r="BD62" s="180">
        <v>3</v>
      </c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2"/>
      <c r="BT62" s="180">
        <v>4</v>
      </c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2"/>
      <c r="CJ62" s="180">
        <v>5</v>
      </c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2"/>
    </row>
    <row r="63" spans="1:105" s="4" customFormat="1" ht="18.75" customHeight="1">
      <c r="A63" s="118"/>
      <c r="B63" s="119"/>
      <c r="C63" s="119"/>
      <c r="D63" s="119"/>
      <c r="E63" s="119"/>
      <c r="F63" s="119"/>
      <c r="G63" s="120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7"/>
      <c r="BD63" s="142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4"/>
      <c r="BT63" s="124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6"/>
      <c r="CJ63" s="88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90"/>
    </row>
    <row r="64" spans="1:105" s="4" customFormat="1" ht="17.25" customHeight="1">
      <c r="A64" s="118"/>
      <c r="B64" s="119"/>
      <c r="C64" s="119"/>
      <c r="D64" s="119"/>
      <c r="E64" s="119"/>
      <c r="F64" s="119"/>
      <c r="G64" s="120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7"/>
      <c r="BD64" s="142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4"/>
      <c r="BT64" s="124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6"/>
      <c r="CJ64" s="88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90"/>
    </row>
    <row r="65" spans="1:105" s="5" customFormat="1" ht="15" customHeight="1">
      <c r="A65" s="118"/>
      <c r="B65" s="119"/>
      <c r="C65" s="119"/>
      <c r="D65" s="119"/>
      <c r="E65" s="119"/>
      <c r="F65" s="119"/>
      <c r="G65" s="120"/>
      <c r="H65" s="107" t="s">
        <v>3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100"/>
      <c r="BD65" s="154" t="s">
        <v>4</v>
      </c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6"/>
      <c r="BT65" s="154" t="s">
        <v>4</v>
      </c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6"/>
      <c r="CJ65" s="183">
        <f>CJ63+CJ64</f>
        <v>0</v>
      </c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5"/>
    </row>
    <row r="66" s="1" customFormat="1" ht="12" customHeight="1"/>
    <row r="67" spans="1:105" s="6" customFormat="1" ht="14.25">
      <c r="A67" s="67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</row>
    <row r="68" ht="6" customHeight="1"/>
    <row r="69" spans="1:105" s="6" customFormat="1" ht="14.25">
      <c r="A69" s="6" t="s">
        <v>7</v>
      </c>
      <c r="X69" s="83" t="s">
        <v>85</v>
      </c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</row>
    <row r="70" spans="24:105" s="6" customFormat="1" ht="6" customHeight="1"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</row>
    <row r="71" spans="1:105" s="6" customFormat="1" ht="30" customHeight="1">
      <c r="A71" s="82" t="s">
        <v>6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</row>
    <row r="72" ht="10.5" customHeight="1"/>
    <row r="73" spans="1:105" s="3" customFormat="1" ht="55.5" customHeight="1">
      <c r="A73" s="121" t="s">
        <v>0</v>
      </c>
      <c r="B73" s="122"/>
      <c r="C73" s="122"/>
      <c r="D73" s="122"/>
      <c r="E73" s="122"/>
      <c r="F73" s="122"/>
      <c r="G73" s="123"/>
      <c r="H73" s="121" t="s">
        <v>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3"/>
      <c r="BD73" s="121" t="s">
        <v>81</v>
      </c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3"/>
      <c r="BT73" s="121" t="s">
        <v>82</v>
      </c>
      <c r="BU73" s="122"/>
      <c r="BV73" s="122"/>
      <c r="BW73" s="122"/>
      <c r="BX73" s="122"/>
      <c r="BY73" s="122"/>
      <c r="BZ73" s="122"/>
      <c r="CA73" s="122"/>
      <c r="CB73" s="122"/>
      <c r="CC73" s="122"/>
      <c r="CD73" s="123"/>
      <c r="CE73" s="121" t="s">
        <v>57</v>
      </c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3"/>
    </row>
    <row r="74" spans="1:105" s="4" customFormat="1" ht="12.75">
      <c r="A74" s="180">
        <v>1</v>
      </c>
      <c r="B74" s="181"/>
      <c r="C74" s="181"/>
      <c r="D74" s="181"/>
      <c r="E74" s="181"/>
      <c r="F74" s="181"/>
      <c r="G74" s="182"/>
      <c r="H74" s="180">
        <v>2</v>
      </c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2"/>
      <c r="BD74" s="180">
        <v>3</v>
      </c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2"/>
      <c r="BT74" s="180">
        <v>4</v>
      </c>
      <c r="BU74" s="181"/>
      <c r="BV74" s="181"/>
      <c r="BW74" s="181"/>
      <c r="BX74" s="181"/>
      <c r="BY74" s="181"/>
      <c r="BZ74" s="181"/>
      <c r="CA74" s="181"/>
      <c r="CB74" s="181"/>
      <c r="CC74" s="181"/>
      <c r="CD74" s="182"/>
      <c r="CE74" s="180">
        <v>5</v>
      </c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2"/>
    </row>
    <row r="75" spans="1:105" s="4" customFormat="1" ht="12.75">
      <c r="A75" s="118"/>
      <c r="B75" s="119"/>
      <c r="C75" s="119"/>
      <c r="D75" s="119"/>
      <c r="E75" s="119"/>
      <c r="F75" s="119"/>
      <c r="G75" s="120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/>
      <c r="BD75" s="124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6"/>
      <c r="BT75" s="124"/>
      <c r="BU75" s="125"/>
      <c r="BV75" s="125"/>
      <c r="BW75" s="125"/>
      <c r="BX75" s="125"/>
      <c r="BY75" s="125"/>
      <c r="BZ75" s="125"/>
      <c r="CA75" s="125"/>
      <c r="CB75" s="125"/>
      <c r="CC75" s="125"/>
      <c r="CD75" s="126"/>
      <c r="CE75" s="88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90"/>
    </row>
    <row r="76" spans="1:105" s="4" customFormat="1" ht="12.75">
      <c r="A76" s="118"/>
      <c r="B76" s="119"/>
      <c r="C76" s="119"/>
      <c r="D76" s="119"/>
      <c r="E76" s="119"/>
      <c r="F76" s="119"/>
      <c r="G76" s="120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7"/>
      <c r="BD76" s="124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4"/>
      <c r="BU76" s="125"/>
      <c r="BV76" s="125"/>
      <c r="BW76" s="125"/>
      <c r="BX76" s="125"/>
      <c r="BY76" s="125"/>
      <c r="BZ76" s="125"/>
      <c r="CA76" s="125"/>
      <c r="CB76" s="125"/>
      <c r="CC76" s="125"/>
      <c r="CD76" s="126"/>
      <c r="CE76" s="88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90"/>
    </row>
    <row r="77" spans="1:105" s="4" customFormat="1" ht="14.25">
      <c r="A77" s="118"/>
      <c r="B77" s="119"/>
      <c r="C77" s="119"/>
      <c r="D77" s="119"/>
      <c r="E77" s="119"/>
      <c r="F77" s="119"/>
      <c r="G77" s="120"/>
      <c r="H77" s="107" t="s">
        <v>3</v>
      </c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100"/>
      <c r="BD77" s="154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54" t="s">
        <v>4</v>
      </c>
      <c r="BU77" s="155"/>
      <c r="BV77" s="155"/>
      <c r="BW77" s="155"/>
      <c r="BX77" s="155"/>
      <c r="BY77" s="155"/>
      <c r="BZ77" s="155"/>
      <c r="CA77" s="155"/>
      <c r="CB77" s="155"/>
      <c r="CC77" s="155"/>
      <c r="CD77" s="156"/>
      <c r="CE77" s="183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5"/>
    </row>
    <row r="79" spans="1:105" s="6" customFormat="1" ht="14.25">
      <c r="A79" s="67" t="s">
        <v>26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</row>
    <row r="80" ht="6" customHeight="1"/>
    <row r="81" spans="1:105" s="6" customFormat="1" ht="14.25">
      <c r="A81" s="6" t="s">
        <v>7</v>
      </c>
      <c r="X81" s="83" t="s">
        <v>85</v>
      </c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</row>
    <row r="82" spans="24:105" s="6" customFormat="1" ht="6" customHeight="1"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</row>
    <row r="83" spans="1:105" s="6" customFormat="1" ht="14.25">
      <c r="A83" s="82" t="s">
        <v>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</row>
    <row r="84" ht="10.5" customHeight="1"/>
    <row r="85" spans="1:105" s="3" customFormat="1" ht="45" customHeight="1">
      <c r="A85" s="121" t="s">
        <v>0</v>
      </c>
      <c r="B85" s="122"/>
      <c r="C85" s="122"/>
      <c r="D85" s="122"/>
      <c r="E85" s="122"/>
      <c r="F85" s="122"/>
      <c r="G85" s="123"/>
      <c r="H85" s="121" t="s">
        <v>22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3"/>
      <c r="BD85" s="121" t="s">
        <v>23</v>
      </c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3"/>
      <c r="BT85" s="121" t="s">
        <v>24</v>
      </c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3"/>
      <c r="CJ85" s="121" t="s">
        <v>21</v>
      </c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3"/>
    </row>
    <row r="86" spans="1:105" s="4" customFormat="1" ht="12.75">
      <c r="A86" s="180">
        <v>1</v>
      </c>
      <c r="B86" s="181"/>
      <c r="C86" s="181"/>
      <c r="D86" s="181"/>
      <c r="E86" s="181"/>
      <c r="F86" s="181"/>
      <c r="G86" s="182"/>
      <c r="H86" s="180">
        <v>2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2"/>
      <c r="BD86" s="180">
        <v>3</v>
      </c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2"/>
      <c r="BT86" s="180">
        <v>4</v>
      </c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2"/>
      <c r="CJ86" s="180">
        <v>5</v>
      </c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2"/>
    </row>
    <row r="87" spans="1:105" s="5" customFormat="1" ht="15" customHeight="1">
      <c r="A87" s="118"/>
      <c r="B87" s="119"/>
      <c r="C87" s="119"/>
      <c r="D87" s="119"/>
      <c r="E87" s="119"/>
      <c r="F87" s="119"/>
      <c r="G87" s="120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7"/>
      <c r="BD87" s="124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6"/>
      <c r="BT87" s="124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6"/>
      <c r="CJ87" s="124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6"/>
    </row>
    <row r="88" spans="1:105" s="5" customFormat="1" ht="15" customHeight="1">
      <c r="A88" s="118"/>
      <c r="B88" s="119"/>
      <c r="C88" s="119"/>
      <c r="D88" s="119"/>
      <c r="E88" s="119"/>
      <c r="F88" s="119"/>
      <c r="G88" s="120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7"/>
      <c r="BD88" s="124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6"/>
      <c r="BT88" s="124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6"/>
      <c r="CJ88" s="124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6"/>
    </row>
    <row r="89" spans="1:105" s="5" customFormat="1" ht="15" customHeight="1">
      <c r="A89" s="118"/>
      <c r="B89" s="119"/>
      <c r="C89" s="119"/>
      <c r="D89" s="119"/>
      <c r="E89" s="119"/>
      <c r="F89" s="119"/>
      <c r="G89" s="120"/>
      <c r="H89" s="137" t="s">
        <v>3</v>
      </c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5"/>
      <c r="BD89" s="124" t="s">
        <v>4</v>
      </c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6"/>
      <c r="BT89" s="124" t="s">
        <v>4</v>
      </c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6"/>
      <c r="CJ89" s="124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6"/>
    </row>
    <row r="91" spans="1:105" s="6" customFormat="1" ht="27" customHeight="1">
      <c r="A91" s="136" t="s">
        <v>27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</row>
    <row r="92" ht="6" customHeight="1"/>
    <row r="93" spans="1:105" s="6" customFormat="1" ht="14.25">
      <c r="A93" s="6" t="s">
        <v>7</v>
      </c>
      <c r="X93" s="83" t="s">
        <v>85</v>
      </c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</row>
    <row r="94" spans="24:105" s="6" customFormat="1" ht="6" customHeight="1"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1:105" s="6" customFormat="1" ht="14.25">
      <c r="A95" s="82" t="s">
        <v>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</row>
    <row r="96" ht="10.5" customHeight="1"/>
    <row r="97" spans="1:105" s="3" customFormat="1" ht="45" customHeight="1">
      <c r="A97" s="121" t="s">
        <v>0</v>
      </c>
      <c r="B97" s="122"/>
      <c r="C97" s="122"/>
      <c r="D97" s="122"/>
      <c r="E97" s="122"/>
      <c r="F97" s="122"/>
      <c r="G97" s="123"/>
      <c r="H97" s="121" t="s">
        <v>22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3"/>
      <c r="BD97" s="121" t="s">
        <v>23</v>
      </c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3"/>
      <c r="BT97" s="121" t="s">
        <v>24</v>
      </c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3"/>
      <c r="CJ97" s="121" t="s">
        <v>21</v>
      </c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3"/>
    </row>
    <row r="98" spans="1:105" s="4" customFormat="1" ht="12.75">
      <c r="A98" s="180">
        <v>1</v>
      </c>
      <c r="B98" s="181"/>
      <c r="C98" s="181"/>
      <c r="D98" s="181"/>
      <c r="E98" s="181"/>
      <c r="F98" s="181"/>
      <c r="G98" s="182"/>
      <c r="H98" s="180">
        <v>2</v>
      </c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2"/>
      <c r="BD98" s="180">
        <v>3</v>
      </c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2"/>
      <c r="BT98" s="180">
        <v>4</v>
      </c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2"/>
      <c r="CJ98" s="180">
        <v>5</v>
      </c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2"/>
    </row>
    <row r="99" spans="1:105" s="5" customFormat="1" ht="15" customHeight="1">
      <c r="A99" s="118"/>
      <c r="B99" s="119"/>
      <c r="C99" s="119"/>
      <c r="D99" s="119"/>
      <c r="E99" s="119"/>
      <c r="F99" s="119"/>
      <c r="G99" s="120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7"/>
      <c r="BD99" s="124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6"/>
      <c r="BT99" s="124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6"/>
      <c r="CJ99" s="124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6"/>
    </row>
    <row r="100" spans="1:105" s="5" customFormat="1" ht="15" customHeight="1">
      <c r="A100" s="118"/>
      <c r="B100" s="119"/>
      <c r="C100" s="119"/>
      <c r="D100" s="119"/>
      <c r="E100" s="119"/>
      <c r="F100" s="119"/>
      <c r="G100" s="120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7"/>
      <c r="BD100" s="124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4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6"/>
      <c r="CJ100" s="124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6"/>
    </row>
    <row r="101" spans="1:105" s="5" customFormat="1" ht="15" customHeight="1">
      <c r="A101" s="118"/>
      <c r="B101" s="119"/>
      <c r="C101" s="119"/>
      <c r="D101" s="119"/>
      <c r="E101" s="119"/>
      <c r="F101" s="119"/>
      <c r="G101" s="120"/>
      <c r="H101" s="137" t="s">
        <v>3</v>
      </c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5"/>
      <c r="BD101" s="124" t="s">
        <v>4</v>
      </c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6"/>
      <c r="BT101" s="124" t="s">
        <v>4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6"/>
      <c r="CJ101" s="124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6"/>
    </row>
    <row r="103" spans="1:105" s="6" customFormat="1" ht="14.25">
      <c r="A103" s="67" t="s">
        <v>28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</row>
    <row r="104" ht="6" customHeight="1"/>
    <row r="105" spans="1:105" s="6" customFormat="1" ht="14.25">
      <c r="A105" s="6" t="s">
        <v>7</v>
      </c>
      <c r="X105" s="83" t="s">
        <v>86</v>
      </c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</row>
    <row r="106" spans="24:105" s="6" customFormat="1" ht="6" customHeight="1"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</row>
    <row r="107" spans="1:105" s="6" customFormat="1" ht="30.75" customHeight="1">
      <c r="A107" s="82" t="s">
        <v>6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4" t="s">
        <v>159</v>
      </c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</row>
    <row r="108" ht="10.5" customHeight="1"/>
    <row r="109" spans="1:105" s="6" customFormat="1" ht="14.25">
      <c r="A109" s="67" t="s">
        <v>29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</row>
    <row r="110" ht="10.5" customHeight="1"/>
    <row r="111" spans="1:105" s="3" customFormat="1" ht="45" customHeight="1">
      <c r="A111" s="121" t="s">
        <v>0</v>
      </c>
      <c r="B111" s="122"/>
      <c r="C111" s="122"/>
      <c r="D111" s="122"/>
      <c r="E111" s="122"/>
      <c r="F111" s="122"/>
      <c r="G111" s="123"/>
      <c r="H111" s="121" t="s">
        <v>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3"/>
      <c r="AP111" s="121" t="s">
        <v>31</v>
      </c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3"/>
      <c r="BF111" s="121" t="s">
        <v>32</v>
      </c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3"/>
      <c r="BV111" s="121" t="s">
        <v>33</v>
      </c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3"/>
      <c r="CL111" s="121" t="s">
        <v>12</v>
      </c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3"/>
    </row>
    <row r="112" spans="1:105" s="4" customFormat="1" ht="12.75">
      <c r="A112" s="180">
        <v>1</v>
      </c>
      <c r="B112" s="181"/>
      <c r="C112" s="181"/>
      <c r="D112" s="181"/>
      <c r="E112" s="181"/>
      <c r="F112" s="181"/>
      <c r="G112" s="182"/>
      <c r="H112" s="180">
        <v>2</v>
      </c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2"/>
      <c r="AP112" s="180">
        <v>3</v>
      </c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2"/>
      <c r="BF112" s="180">
        <v>4</v>
      </c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2"/>
      <c r="BV112" s="180">
        <v>5</v>
      </c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2"/>
      <c r="CL112" s="180">
        <v>6</v>
      </c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2"/>
    </row>
    <row r="113" spans="1:105" s="4" customFormat="1" ht="12.75">
      <c r="A113" s="118"/>
      <c r="B113" s="119"/>
      <c r="C113" s="119"/>
      <c r="D113" s="119"/>
      <c r="E113" s="119"/>
      <c r="F113" s="119"/>
      <c r="G113" s="120"/>
      <c r="H113" s="85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7"/>
      <c r="AP113" s="124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6"/>
      <c r="BF113" s="124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6"/>
      <c r="BV113" s="142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4"/>
      <c r="CL113" s="88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90"/>
    </row>
    <row r="114" spans="1:105" s="4" customFormat="1" ht="12.75">
      <c r="A114" s="118"/>
      <c r="B114" s="119"/>
      <c r="C114" s="119"/>
      <c r="D114" s="119"/>
      <c r="E114" s="119"/>
      <c r="F114" s="119"/>
      <c r="G114" s="120"/>
      <c r="H114" s="85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7"/>
      <c r="AP114" s="124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6"/>
      <c r="BF114" s="124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6"/>
      <c r="BV114" s="142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4"/>
      <c r="CL114" s="88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90"/>
    </row>
    <row r="115" spans="1:105" s="5" customFormat="1" ht="15" customHeight="1">
      <c r="A115" s="118"/>
      <c r="B115" s="119"/>
      <c r="C115" s="119"/>
      <c r="D115" s="119"/>
      <c r="E115" s="119"/>
      <c r="F115" s="119"/>
      <c r="G115" s="120"/>
      <c r="H115" s="109" t="s">
        <v>30</v>
      </c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86" t="s">
        <v>4</v>
      </c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8"/>
      <c r="BF115" s="186" t="s">
        <v>4</v>
      </c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8"/>
      <c r="BV115" s="186" t="s">
        <v>4</v>
      </c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8"/>
      <c r="CL115" s="189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1"/>
    </row>
    <row r="116" ht="10.5" customHeight="1"/>
    <row r="117" spans="1:105" s="6" customFormat="1" ht="14.25">
      <c r="A117" s="67" t="s">
        <v>34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</row>
    <row r="118" ht="10.5" customHeight="1"/>
    <row r="119" spans="1:105" s="3" customFormat="1" ht="45" customHeight="1">
      <c r="A119" s="121" t="s">
        <v>0</v>
      </c>
      <c r="B119" s="122"/>
      <c r="C119" s="122"/>
      <c r="D119" s="122"/>
      <c r="E119" s="122"/>
      <c r="F119" s="122"/>
      <c r="G119" s="123"/>
      <c r="H119" s="121" t="s">
        <v>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3"/>
      <c r="BD119" s="121" t="s">
        <v>35</v>
      </c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3"/>
      <c r="BT119" s="121" t="s">
        <v>36</v>
      </c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3"/>
      <c r="CJ119" s="121" t="s">
        <v>20</v>
      </c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3"/>
    </row>
    <row r="120" spans="1:105" s="4" customFormat="1" ht="12.75">
      <c r="A120" s="180">
        <v>1</v>
      </c>
      <c r="B120" s="181"/>
      <c r="C120" s="181"/>
      <c r="D120" s="181"/>
      <c r="E120" s="181"/>
      <c r="F120" s="181"/>
      <c r="G120" s="182"/>
      <c r="H120" s="180">
        <v>2</v>
      </c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2"/>
      <c r="BD120" s="180">
        <v>3</v>
      </c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2"/>
      <c r="BT120" s="180">
        <v>4</v>
      </c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2"/>
      <c r="CJ120" s="180">
        <v>5</v>
      </c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  <c r="CW120" s="181"/>
      <c r="CX120" s="181"/>
      <c r="CY120" s="181"/>
      <c r="CZ120" s="181"/>
      <c r="DA120" s="182"/>
    </row>
    <row r="121" spans="1:105" s="5" customFormat="1" ht="15" customHeight="1">
      <c r="A121" s="118"/>
      <c r="B121" s="119"/>
      <c r="C121" s="119"/>
      <c r="D121" s="119"/>
      <c r="E121" s="119"/>
      <c r="F121" s="119"/>
      <c r="G121" s="120"/>
      <c r="H121" s="85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7"/>
      <c r="BD121" s="124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6"/>
      <c r="BT121" s="124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6"/>
      <c r="CJ121" s="124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6"/>
    </row>
    <row r="122" spans="1:105" s="5" customFormat="1" ht="15" customHeight="1">
      <c r="A122" s="118"/>
      <c r="B122" s="119"/>
      <c r="C122" s="119"/>
      <c r="D122" s="119"/>
      <c r="E122" s="119"/>
      <c r="F122" s="119"/>
      <c r="G122" s="120"/>
      <c r="H122" s="85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7"/>
      <c r="BD122" s="124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6"/>
      <c r="BT122" s="124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6"/>
      <c r="CJ122" s="124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6"/>
    </row>
    <row r="123" spans="1:105" s="5" customFormat="1" ht="15" customHeight="1">
      <c r="A123" s="118"/>
      <c r="B123" s="119"/>
      <c r="C123" s="119"/>
      <c r="D123" s="119"/>
      <c r="E123" s="119"/>
      <c r="F123" s="119"/>
      <c r="G123" s="120"/>
      <c r="H123" s="137" t="s">
        <v>3</v>
      </c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5"/>
      <c r="BD123" s="124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6"/>
      <c r="BT123" s="124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6"/>
      <c r="CJ123" s="124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6"/>
    </row>
    <row r="124" ht="10.5" customHeight="1"/>
    <row r="125" spans="1:105" s="6" customFormat="1" ht="14.25">
      <c r="A125" s="67" t="s">
        <v>37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</row>
    <row r="126" ht="10.5" customHeight="1"/>
    <row r="127" spans="1:105" s="3" customFormat="1" ht="45" customHeight="1">
      <c r="A127" s="121" t="s">
        <v>0</v>
      </c>
      <c r="B127" s="122"/>
      <c r="C127" s="122"/>
      <c r="D127" s="122"/>
      <c r="E127" s="122"/>
      <c r="F127" s="122"/>
      <c r="G127" s="123"/>
      <c r="H127" s="121" t="s">
        <v>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3"/>
      <c r="AP127" s="121" t="s">
        <v>38</v>
      </c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3"/>
      <c r="BF127" s="121" t="s">
        <v>39</v>
      </c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3"/>
      <c r="BV127" s="121" t="s">
        <v>40</v>
      </c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3"/>
      <c r="CL127" s="121" t="s">
        <v>41</v>
      </c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3"/>
    </row>
    <row r="128" spans="1:105" s="4" customFormat="1" ht="12.75">
      <c r="A128" s="180">
        <v>1</v>
      </c>
      <c r="B128" s="181"/>
      <c r="C128" s="181"/>
      <c r="D128" s="181"/>
      <c r="E128" s="181"/>
      <c r="F128" s="181"/>
      <c r="G128" s="182"/>
      <c r="H128" s="180">
        <v>2</v>
      </c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2"/>
      <c r="AP128" s="180">
        <v>4</v>
      </c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2"/>
      <c r="BF128" s="180">
        <v>5</v>
      </c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2"/>
      <c r="BV128" s="180">
        <v>6</v>
      </c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2"/>
      <c r="CL128" s="180">
        <v>6</v>
      </c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81"/>
      <c r="CY128" s="181"/>
      <c r="CZ128" s="181"/>
      <c r="DA128" s="182"/>
    </row>
    <row r="129" spans="1:105" s="4" customFormat="1" ht="12.75">
      <c r="A129" s="118"/>
      <c r="B129" s="119"/>
      <c r="C129" s="119"/>
      <c r="D129" s="119"/>
      <c r="E129" s="119"/>
      <c r="F129" s="119"/>
      <c r="G129" s="120"/>
      <c r="H129" s="85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7"/>
      <c r="AP129" s="124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6"/>
      <c r="BF129" s="142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4"/>
      <c r="BV129" s="124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6"/>
      <c r="CL129" s="88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90"/>
    </row>
    <row r="130" spans="1:105" s="4" customFormat="1" ht="12.75">
      <c r="A130" s="118"/>
      <c r="B130" s="119"/>
      <c r="C130" s="119"/>
      <c r="D130" s="119"/>
      <c r="E130" s="119"/>
      <c r="F130" s="119"/>
      <c r="G130" s="120"/>
      <c r="H130" s="85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7"/>
      <c r="AP130" s="124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6"/>
      <c r="BF130" s="142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4"/>
      <c r="BV130" s="124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6"/>
      <c r="CL130" s="88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90"/>
    </row>
    <row r="131" spans="1:105" s="4" customFormat="1" ht="14.25">
      <c r="A131" s="118"/>
      <c r="B131" s="119"/>
      <c r="C131" s="119"/>
      <c r="D131" s="119"/>
      <c r="E131" s="119"/>
      <c r="F131" s="119"/>
      <c r="G131" s="120"/>
      <c r="H131" s="107" t="s">
        <v>3</v>
      </c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100"/>
      <c r="AP131" s="154" t="s">
        <v>4</v>
      </c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6"/>
      <c r="BF131" s="154" t="s">
        <v>4</v>
      </c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6"/>
      <c r="BV131" s="154" t="s">
        <v>4</v>
      </c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6"/>
      <c r="CL131" s="183"/>
      <c r="CM131" s="184"/>
      <c r="CN131" s="184"/>
      <c r="CO131" s="184"/>
      <c r="CP131" s="184"/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5"/>
    </row>
    <row r="133" spans="1:105" s="6" customFormat="1" ht="14.25">
      <c r="A133" s="67" t="s">
        <v>45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</row>
    <row r="134" ht="10.5" customHeight="1"/>
    <row r="135" spans="1:105" s="3" customFormat="1" ht="45" customHeight="1">
      <c r="A135" s="121" t="s">
        <v>0</v>
      </c>
      <c r="B135" s="122"/>
      <c r="C135" s="122"/>
      <c r="D135" s="122"/>
      <c r="E135" s="122"/>
      <c r="F135" s="122"/>
      <c r="G135" s="123"/>
      <c r="H135" s="121" t="s">
        <v>22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3"/>
      <c r="BD135" s="121" t="s">
        <v>42</v>
      </c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3"/>
      <c r="BT135" s="121" t="s">
        <v>44</v>
      </c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3"/>
      <c r="CJ135" s="121" t="s">
        <v>43</v>
      </c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3"/>
    </row>
    <row r="136" spans="1:105" s="4" customFormat="1" ht="12.75">
      <c r="A136" s="180">
        <v>1</v>
      </c>
      <c r="B136" s="181"/>
      <c r="C136" s="181"/>
      <c r="D136" s="181"/>
      <c r="E136" s="181"/>
      <c r="F136" s="181"/>
      <c r="G136" s="182"/>
      <c r="H136" s="180">
        <v>2</v>
      </c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2"/>
      <c r="BD136" s="180">
        <v>4</v>
      </c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2"/>
      <c r="BT136" s="180">
        <v>5</v>
      </c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1"/>
      <c r="CH136" s="181"/>
      <c r="CI136" s="182"/>
      <c r="CJ136" s="180">
        <v>6</v>
      </c>
      <c r="CK136" s="181"/>
      <c r="CL136" s="181"/>
      <c r="CM136" s="181"/>
      <c r="CN136" s="181"/>
      <c r="CO136" s="181"/>
      <c r="CP136" s="181"/>
      <c r="CQ136" s="181"/>
      <c r="CR136" s="181"/>
      <c r="CS136" s="181"/>
      <c r="CT136" s="181"/>
      <c r="CU136" s="181"/>
      <c r="CV136" s="181"/>
      <c r="CW136" s="181"/>
      <c r="CX136" s="181"/>
      <c r="CY136" s="181"/>
      <c r="CZ136" s="181"/>
      <c r="DA136" s="182"/>
    </row>
    <row r="137" spans="1:105" s="5" customFormat="1" ht="15" customHeight="1">
      <c r="A137" s="118"/>
      <c r="B137" s="119"/>
      <c r="C137" s="119"/>
      <c r="D137" s="119"/>
      <c r="E137" s="119"/>
      <c r="F137" s="119"/>
      <c r="G137" s="120"/>
      <c r="H137" s="85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7"/>
      <c r="BD137" s="124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6"/>
      <c r="BT137" s="124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6"/>
      <c r="CJ137" s="124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6"/>
    </row>
    <row r="138" spans="1:105" s="5" customFormat="1" ht="15" customHeight="1">
      <c r="A138" s="118"/>
      <c r="B138" s="119"/>
      <c r="C138" s="119"/>
      <c r="D138" s="119"/>
      <c r="E138" s="119"/>
      <c r="F138" s="119"/>
      <c r="G138" s="120"/>
      <c r="H138" s="85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7"/>
      <c r="BD138" s="124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6"/>
      <c r="BT138" s="124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6"/>
      <c r="CJ138" s="124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6"/>
    </row>
    <row r="139" spans="1:105" s="5" customFormat="1" ht="15" customHeight="1">
      <c r="A139" s="118"/>
      <c r="B139" s="119"/>
      <c r="C139" s="119"/>
      <c r="D139" s="119"/>
      <c r="E139" s="119"/>
      <c r="F139" s="119"/>
      <c r="G139" s="120"/>
      <c r="H139" s="137" t="s">
        <v>3</v>
      </c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5"/>
      <c r="BD139" s="124" t="s">
        <v>4</v>
      </c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6"/>
      <c r="BT139" s="124" t="s">
        <v>4</v>
      </c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6"/>
      <c r="CJ139" s="124" t="s">
        <v>4</v>
      </c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6"/>
    </row>
    <row r="141" spans="1:105" s="6" customFormat="1" ht="14.25">
      <c r="A141" s="67" t="s">
        <v>46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</row>
    <row r="142" ht="10.5" customHeight="1"/>
    <row r="143" spans="1:105" s="3" customFormat="1" ht="45" customHeight="1">
      <c r="A143" s="111" t="s">
        <v>0</v>
      </c>
      <c r="B143" s="112"/>
      <c r="C143" s="112"/>
      <c r="D143" s="112"/>
      <c r="E143" s="112"/>
      <c r="F143" s="112"/>
      <c r="G143" s="113"/>
      <c r="H143" s="111" t="s">
        <v>9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3"/>
      <c r="BD143" s="111" t="s">
        <v>47</v>
      </c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3"/>
      <c r="BT143" s="111" t="s">
        <v>48</v>
      </c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3"/>
      <c r="CJ143" s="111" t="s">
        <v>49</v>
      </c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3"/>
    </row>
    <row r="144" spans="1:105" s="4" customFormat="1" ht="12.75">
      <c r="A144" s="72">
        <v>1</v>
      </c>
      <c r="B144" s="72"/>
      <c r="C144" s="72"/>
      <c r="D144" s="72"/>
      <c r="E144" s="72"/>
      <c r="F144" s="72"/>
      <c r="G144" s="72"/>
      <c r="H144" s="72">
        <v>2</v>
      </c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>
        <v>3</v>
      </c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>
        <v>4</v>
      </c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>
        <v>5</v>
      </c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</row>
    <row r="145" spans="1:105" s="4" customFormat="1" ht="14.25">
      <c r="A145" s="60" t="s">
        <v>104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2"/>
    </row>
    <row r="146" spans="1:105" s="4" customFormat="1" ht="21.75" customHeight="1">
      <c r="A146" s="37" t="s">
        <v>64</v>
      </c>
      <c r="B146" s="37"/>
      <c r="C146" s="37"/>
      <c r="D146" s="37"/>
      <c r="E146" s="37"/>
      <c r="F146" s="37"/>
      <c r="G146" s="37"/>
      <c r="H146" s="38" t="s">
        <v>160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177" t="s">
        <v>161</v>
      </c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  <c r="BS146" s="179"/>
      <c r="BT146" s="39">
        <v>1</v>
      </c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94">
        <v>9000</v>
      </c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</row>
    <row r="147" spans="1:105" s="4" customFormat="1" ht="14.25">
      <c r="A147" s="37"/>
      <c r="B147" s="37"/>
      <c r="C147" s="37"/>
      <c r="D147" s="37"/>
      <c r="E147" s="37"/>
      <c r="F147" s="37"/>
      <c r="G147" s="37"/>
      <c r="H147" s="99" t="s">
        <v>3</v>
      </c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100"/>
      <c r="BD147" s="47" t="s">
        <v>4</v>
      </c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 t="s">
        <v>4</v>
      </c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98">
        <f>CJ146</f>
        <v>9000</v>
      </c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</row>
    <row r="149" spans="1:105" s="6" customFormat="1" ht="14.25">
      <c r="A149" s="67" t="s">
        <v>50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</row>
    <row r="150" ht="10.5" customHeight="1"/>
    <row r="151" spans="1:105" ht="30" customHeight="1">
      <c r="A151" s="111" t="s">
        <v>0</v>
      </c>
      <c r="B151" s="112"/>
      <c r="C151" s="112"/>
      <c r="D151" s="112"/>
      <c r="E151" s="112"/>
      <c r="F151" s="112"/>
      <c r="G151" s="113"/>
      <c r="H151" s="111" t="s">
        <v>9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3"/>
      <c r="BT151" s="111" t="s">
        <v>51</v>
      </c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3"/>
      <c r="CJ151" s="111" t="s">
        <v>52</v>
      </c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3"/>
    </row>
    <row r="152" spans="1:105" s="1" customFormat="1" ht="12.75">
      <c r="A152" s="72">
        <v>1</v>
      </c>
      <c r="B152" s="72"/>
      <c r="C152" s="72"/>
      <c r="D152" s="72"/>
      <c r="E152" s="72"/>
      <c r="F152" s="72"/>
      <c r="G152" s="72"/>
      <c r="H152" s="72">
        <v>2</v>
      </c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>
        <v>3</v>
      </c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>
        <v>4</v>
      </c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</row>
    <row r="153" spans="1:105" s="1" customFormat="1" ht="12.75">
      <c r="A153" s="37"/>
      <c r="B153" s="37"/>
      <c r="C153" s="37"/>
      <c r="D153" s="37"/>
      <c r="E153" s="37"/>
      <c r="F153" s="37"/>
      <c r="G153" s="37"/>
      <c r="H153" s="85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7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</row>
    <row r="154" spans="1:105" s="1" customFormat="1" ht="12.75">
      <c r="A154" s="37"/>
      <c r="B154" s="37"/>
      <c r="C154" s="37"/>
      <c r="D154" s="37"/>
      <c r="E154" s="37"/>
      <c r="F154" s="37"/>
      <c r="G154" s="37"/>
      <c r="H154" s="85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7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</row>
    <row r="155" spans="1:105" s="1" customFormat="1" ht="14.25">
      <c r="A155" s="37"/>
      <c r="B155" s="37"/>
      <c r="C155" s="37"/>
      <c r="D155" s="37"/>
      <c r="E155" s="37"/>
      <c r="F155" s="37"/>
      <c r="G155" s="37"/>
      <c r="H155" s="95" t="s">
        <v>3</v>
      </c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7"/>
      <c r="BT155" s="47" t="s">
        <v>4</v>
      </c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</row>
    <row r="157" spans="1:105" s="6" customFormat="1" ht="28.5" customHeight="1">
      <c r="A157" s="136" t="s">
        <v>53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</row>
    <row r="158" ht="10.5" customHeight="1"/>
    <row r="159" spans="1:105" s="3" customFormat="1" ht="30" customHeight="1">
      <c r="A159" s="111" t="s">
        <v>0</v>
      </c>
      <c r="B159" s="112"/>
      <c r="C159" s="112"/>
      <c r="D159" s="112"/>
      <c r="E159" s="112"/>
      <c r="F159" s="112"/>
      <c r="G159" s="113"/>
      <c r="H159" s="111" t="s">
        <v>9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3"/>
      <c r="BD159" s="111" t="s">
        <v>51</v>
      </c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3"/>
      <c r="BT159" s="111" t="s">
        <v>54</v>
      </c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3"/>
      <c r="CJ159" s="111" t="s">
        <v>55</v>
      </c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3"/>
    </row>
    <row r="160" spans="1:105" s="4" customFormat="1" ht="12.75">
      <c r="A160" s="72"/>
      <c r="B160" s="72"/>
      <c r="C160" s="72"/>
      <c r="D160" s="72"/>
      <c r="E160" s="72"/>
      <c r="F160" s="72"/>
      <c r="G160" s="72"/>
      <c r="H160" s="72">
        <v>1</v>
      </c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>
        <v>2</v>
      </c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>
        <v>3</v>
      </c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>
        <v>4</v>
      </c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</row>
    <row r="161" spans="1:105" s="4" customFormat="1" ht="14.25">
      <c r="A161" s="174" t="s">
        <v>104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6"/>
    </row>
    <row r="162" spans="1:105" s="4" customFormat="1" ht="12.75">
      <c r="A162" s="118" t="s">
        <v>64</v>
      </c>
      <c r="B162" s="119"/>
      <c r="C162" s="119"/>
      <c r="D162" s="119"/>
      <c r="E162" s="119"/>
      <c r="F162" s="119"/>
      <c r="G162" s="120"/>
      <c r="H162" s="85" t="s">
        <v>129</v>
      </c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7"/>
      <c r="BD162" s="124">
        <v>3</v>
      </c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6"/>
      <c r="BT162" s="142">
        <f>ROUND((CJ162/BD162),2)</f>
        <v>37580.67</v>
      </c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4"/>
      <c r="CJ162" s="88">
        <v>112742</v>
      </c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90"/>
    </row>
    <row r="163" spans="1:105" s="4" customFormat="1" ht="12.75">
      <c r="A163" s="118" t="s">
        <v>65</v>
      </c>
      <c r="B163" s="119"/>
      <c r="C163" s="119"/>
      <c r="D163" s="119"/>
      <c r="E163" s="119"/>
      <c r="F163" s="119"/>
      <c r="G163" s="120"/>
      <c r="H163" s="85" t="s">
        <v>136</v>
      </c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7"/>
      <c r="BD163" s="124">
        <v>6</v>
      </c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6"/>
      <c r="BT163" s="142">
        <f>ROUND((CJ163/BD163),2)</f>
        <v>246376.33</v>
      </c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4"/>
      <c r="CJ163" s="88">
        <f>1591000-CJ162</f>
        <v>1478258</v>
      </c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90"/>
    </row>
    <row r="164" spans="1:105" s="4" customFormat="1" ht="14.25">
      <c r="A164" s="118"/>
      <c r="B164" s="172"/>
      <c r="C164" s="172"/>
      <c r="D164" s="172"/>
      <c r="E164" s="172"/>
      <c r="F164" s="172"/>
      <c r="G164" s="173"/>
      <c r="H164" s="99" t="s">
        <v>3</v>
      </c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100"/>
      <c r="BD164" s="47" t="s">
        <v>4</v>
      </c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 t="s">
        <v>4</v>
      </c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98">
        <f>CJ162+CJ163</f>
        <v>1591000</v>
      </c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</row>
    <row r="165" spans="1:105" s="5" customFormat="1" ht="15" customHeight="1">
      <c r="A165" s="115" t="s">
        <v>162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7"/>
    </row>
    <row r="166" spans="1:105" s="5" customFormat="1" ht="15" customHeight="1">
      <c r="A166" s="118" t="s">
        <v>64</v>
      </c>
      <c r="B166" s="119"/>
      <c r="C166" s="119"/>
      <c r="D166" s="119"/>
      <c r="E166" s="119"/>
      <c r="F166" s="119"/>
      <c r="G166" s="120"/>
      <c r="H166" s="85" t="s">
        <v>136</v>
      </c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7"/>
      <c r="BD166" s="124">
        <v>6</v>
      </c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6"/>
      <c r="BT166" s="142">
        <f>ROUND((CJ166/BD166),2)</f>
        <v>66666.67</v>
      </c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4"/>
      <c r="CJ166" s="88">
        <v>400000</v>
      </c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90"/>
    </row>
    <row r="167" spans="1:105" s="5" customFormat="1" ht="15" customHeight="1">
      <c r="A167" s="118"/>
      <c r="B167" s="119"/>
      <c r="C167" s="119"/>
      <c r="D167" s="119"/>
      <c r="E167" s="119"/>
      <c r="F167" s="119"/>
      <c r="G167" s="120"/>
      <c r="H167" s="99" t="s">
        <v>77</v>
      </c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100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 t="s">
        <v>4</v>
      </c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98">
        <f>CJ164+CJ166</f>
        <v>1991000</v>
      </c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</row>
    <row r="170" spans="90:106" ht="12" customHeight="1">
      <c r="CL170" s="145"/>
      <c r="CM170" s="146"/>
      <c r="CN170" s="146"/>
      <c r="CO170" s="146"/>
      <c r="CP170" s="146"/>
      <c r="CQ170" s="146"/>
      <c r="CR170" s="146"/>
      <c r="CS170" s="146"/>
      <c r="CT170" s="146"/>
      <c r="CU170" s="146"/>
      <c r="CV170" s="146"/>
      <c r="CW170" s="146"/>
      <c r="CX170" s="146"/>
      <c r="CY170" s="146"/>
      <c r="CZ170" s="146"/>
      <c r="DA170" s="146"/>
      <c r="DB170" s="146"/>
    </row>
  </sheetData>
  <sheetProtection/>
  <mergeCells count="437">
    <mergeCell ref="CL170:DB170"/>
    <mergeCell ref="BD2:DA2"/>
    <mergeCell ref="AN3:DA3"/>
    <mergeCell ref="A8:DA8"/>
    <mergeCell ref="A10:DA10"/>
    <mergeCell ref="X12:DA12"/>
    <mergeCell ref="A14:AO14"/>
    <mergeCell ref="AP14:DA14"/>
    <mergeCell ref="A16:DA16"/>
    <mergeCell ref="A18:F18"/>
    <mergeCell ref="G18:AO18"/>
    <mergeCell ref="AP18:BG18"/>
    <mergeCell ref="BH18:BY18"/>
    <mergeCell ref="BZ18:DA18"/>
    <mergeCell ref="A19:F19"/>
    <mergeCell ref="G19:AO19"/>
    <mergeCell ref="AP19:BG19"/>
    <mergeCell ref="BH19:BY19"/>
    <mergeCell ref="BZ19:DA19"/>
    <mergeCell ref="A20:F20"/>
    <mergeCell ref="G20:AO20"/>
    <mergeCell ref="AP20:BG20"/>
    <mergeCell ref="BH20:BY20"/>
    <mergeCell ref="BZ20:DA20"/>
    <mergeCell ref="A21:F21"/>
    <mergeCell ref="G21:AO21"/>
    <mergeCell ref="AP21:BG21"/>
    <mergeCell ref="BH21:BY21"/>
    <mergeCell ref="BZ21:DA21"/>
    <mergeCell ref="A22:F22"/>
    <mergeCell ref="G22:AO22"/>
    <mergeCell ref="AP22:BG22"/>
    <mergeCell ref="BH22:BY22"/>
    <mergeCell ref="BZ22:DA22"/>
    <mergeCell ref="A23:AO23"/>
    <mergeCell ref="AP23:BG23"/>
    <mergeCell ref="BH23:BY23"/>
    <mergeCell ref="BZ23:DA23"/>
    <mergeCell ref="A29:DA29"/>
    <mergeCell ref="A31:F31"/>
    <mergeCell ref="G31:AD31"/>
    <mergeCell ref="AE31:BC31"/>
    <mergeCell ref="BD31:BS31"/>
    <mergeCell ref="BT31:CI31"/>
    <mergeCell ref="CJ31:DA31"/>
    <mergeCell ref="A32:F32"/>
    <mergeCell ref="G32:AD32"/>
    <mergeCell ref="AE32:BC32"/>
    <mergeCell ref="BD32:BS32"/>
    <mergeCell ref="BT32:CI32"/>
    <mergeCell ref="CJ32:DA32"/>
    <mergeCell ref="A33:F33"/>
    <mergeCell ref="G33:AD33"/>
    <mergeCell ref="AE33:BC33"/>
    <mergeCell ref="BD33:BS33"/>
    <mergeCell ref="BT33:CI33"/>
    <mergeCell ref="CJ33:DA33"/>
    <mergeCell ref="A34:F34"/>
    <mergeCell ref="G34:AD34"/>
    <mergeCell ref="AE34:BC34"/>
    <mergeCell ref="BD34:BS34"/>
    <mergeCell ref="BT34:CI34"/>
    <mergeCell ref="CJ34:DA34"/>
    <mergeCell ref="A35:F35"/>
    <mergeCell ref="G35:AD35"/>
    <mergeCell ref="AE35:BC35"/>
    <mergeCell ref="BD35:BS35"/>
    <mergeCell ref="BT35:CI35"/>
    <mergeCell ref="CJ35:DA35"/>
    <mergeCell ref="A37:DA37"/>
    <mergeCell ref="A39:F39"/>
    <mergeCell ref="G39:AD39"/>
    <mergeCell ref="AE39:AY39"/>
    <mergeCell ref="AZ39:BQ39"/>
    <mergeCell ref="BR39:CI39"/>
    <mergeCell ref="CJ39:DA39"/>
    <mergeCell ref="A40:F40"/>
    <mergeCell ref="G40:AD40"/>
    <mergeCell ref="AE40:AY40"/>
    <mergeCell ref="AZ40:BQ40"/>
    <mergeCell ref="BR40:CI40"/>
    <mergeCell ref="CJ40:DA40"/>
    <mergeCell ref="A41:F41"/>
    <mergeCell ref="G41:AD41"/>
    <mergeCell ref="AE41:AY41"/>
    <mergeCell ref="AZ41:BQ41"/>
    <mergeCell ref="BR41:CI41"/>
    <mergeCell ref="CJ41:DA41"/>
    <mergeCell ref="A42:F42"/>
    <mergeCell ref="G42:AD42"/>
    <mergeCell ref="AE42:AY42"/>
    <mergeCell ref="AZ42:BQ42"/>
    <mergeCell ref="BR42:CI42"/>
    <mergeCell ref="CJ42:DA42"/>
    <mergeCell ref="A43:F43"/>
    <mergeCell ref="G43:AD43"/>
    <mergeCell ref="AE43:AY43"/>
    <mergeCell ref="AZ43:BQ43"/>
    <mergeCell ref="BR43:CI43"/>
    <mergeCell ref="CJ43:DA43"/>
    <mergeCell ref="A45:DA45"/>
    <mergeCell ref="A47:F47"/>
    <mergeCell ref="G47:BV47"/>
    <mergeCell ref="BW47:CL47"/>
    <mergeCell ref="CM47:DA47"/>
    <mergeCell ref="A48:F48"/>
    <mergeCell ref="G48:BV48"/>
    <mergeCell ref="BW48:CL48"/>
    <mergeCell ref="CM48:DA48"/>
    <mergeCell ref="A49:F49"/>
    <mergeCell ref="G49:BV49"/>
    <mergeCell ref="BW49:CL49"/>
    <mergeCell ref="CM49:DA49"/>
    <mergeCell ref="A50:F50"/>
    <mergeCell ref="G50:BV50"/>
    <mergeCell ref="BW50:CL50"/>
    <mergeCell ref="CM50:DA50"/>
    <mergeCell ref="A51:F51"/>
    <mergeCell ref="G51:BV51"/>
    <mergeCell ref="BW51:CL51"/>
    <mergeCell ref="CM51:DA51"/>
    <mergeCell ref="A53:DA53"/>
    <mergeCell ref="A55:DA55"/>
    <mergeCell ref="X57:DA57"/>
    <mergeCell ref="A59:AO59"/>
    <mergeCell ref="AP59:DA59"/>
    <mergeCell ref="A61:G61"/>
    <mergeCell ref="H61:BC61"/>
    <mergeCell ref="BD61:BS61"/>
    <mergeCell ref="BT61:CI61"/>
    <mergeCell ref="CJ61:DA61"/>
    <mergeCell ref="A63:G63"/>
    <mergeCell ref="H63:BC63"/>
    <mergeCell ref="BD63:BS63"/>
    <mergeCell ref="BT63:CI63"/>
    <mergeCell ref="CJ63:DA63"/>
    <mergeCell ref="A62:G62"/>
    <mergeCell ref="H62:BC62"/>
    <mergeCell ref="BD62:BS62"/>
    <mergeCell ref="BT62:CI62"/>
    <mergeCell ref="CJ62:DA62"/>
    <mergeCell ref="A65:G65"/>
    <mergeCell ref="H65:BC65"/>
    <mergeCell ref="BD65:BS65"/>
    <mergeCell ref="BT65:CI65"/>
    <mergeCell ref="CJ65:DA65"/>
    <mergeCell ref="A64:G64"/>
    <mergeCell ref="H64:BC64"/>
    <mergeCell ref="BD64:BS64"/>
    <mergeCell ref="BT64:CI64"/>
    <mergeCell ref="CJ64:DA64"/>
    <mergeCell ref="A67:DA67"/>
    <mergeCell ref="X69:DA69"/>
    <mergeCell ref="A71:AO71"/>
    <mergeCell ref="AP71:DA71"/>
    <mergeCell ref="A73:G73"/>
    <mergeCell ref="H73:BC73"/>
    <mergeCell ref="BD73:BS73"/>
    <mergeCell ref="BT73:CD73"/>
    <mergeCell ref="CE73:DA73"/>
    <mergeCell ref="A74:G74"/>
    <mergeCell ref="H74:BC74"/>
    <mergeCell ref="BD74:BS74"/>
    <mergeCell ref="BT74:CD74"/>
    <mergeCell ref="CE74:DA74"/>
    <mergeCell ref="A75:G75"/>
    <mergeCell ref="H75:BC75"/>
    <mergeCell ref="BD75:BS75"/>
    <mergeCell ref="BT75:CD75"/>
    <mergeCell ref="CE75:DA75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BD87:BS87"/>
    <mergeCell ref="BT87:CI87"/>
    <mergeCell ref="CJ87:DA87"/>
    <mergeCell ref="A79:DA79"/>
    <mergeCell ref="X81:DA81"/>
    <mergeCell ref="A83:AO83"/>
    <mergeCell ref="AP83:DA83"/>
    <mergeCell ref="CJ85:DA85"/>
    <mergeCell ref="BT85:CI85"/>
    <mergeCell ref="BD85:BS85"/>
    <mergeCell ref="BD89:BS89"/>
    <mergeCell ref="BT89:CI89"/>
    <mergeCell ref="CJ89:DA89"/>
    <mergeCell ref="A86:G86"/>
    <mergeCell ref="H86:BC86"/>
    <mergeCell ref="BD86:BS86"/>
    <mergeCell ref="BT86:CI86"/>
    <mergeCell ref="CJ86:DA86"/>
    <mergeCell ref="A87:G87"/>
    <mergeCell ref="H87:BC87"/>
    <mergeCell ref="BD97:BS97"/>
    <mergeCell ref="BT97:CI97"/>
    <mergeCell ref="CJ97:DA97"/>
    <mergeCell ref="A88:G88"/>
    <mergeCell ref="H88:BC88"/>
    <mergeCell ref="BD88:BS88"/>
    <mergeCell ref="BT88:CI88"/>
    <mergeCell ref="CJ88:DA88"/>
    <mergeCell ref="A89:G89"/>
    <mergeCell ref="H89:BC89"/>
    <mergeCell ref="H99:BC99"/>
    <mergeCell ref="BD99:BS99"/>
    <mergeCell ref="BT99:CI99"/>
    <mergeCell ref="CJ99:DA99"/>
    <mergeCell ref="A91:DA91"/>
    <mergeCell ref="X93:DA93"/>
    <mergeCell ref="A95:AO95"/>
    <mergeCell ref="AP95:DA95"/>
    <mergeCell ref="A97:G97"/>
    <mergeCell ref="H97:BC97"/>
    <mergeCell ref="H101:BC101"/>
    <mergeCell ref="BD101:BS101"/>
    <mergeCell ref="BT101:CI101"/>
    <mergeCell ref="CJ101:DA101"/>
    <mergeCell ref="A98:G98"/>
    <mergeCell ref="H98:BC98"/>
    <mergeCell ref="BD98:BS98"/>
    <mergeCell ref="BT98:CI98"/>
    <mergeCell ref="CJ98:DA98"/>
    <mergeCell ref="A99:G99"/>
    <mergeCell ref="A103:DA103"/>
    <mergeCell ref="X105:DA105"/>
    <mergeCell ref="A107:AO107"/>
    <mergeCell ref="AP107:DA107"/>
    <mergeCell ref="A100:G100"/>
    <mergeCell ref="H100:BC100"/>
    <mergeCell ref="BD100:BS100"/>
    <mergeCell ref="BT100:CI100"/>
    <mergeCell ref="CJ100:DA100"/>
    <mergeCell ref="A101:G10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AO127"/>
    <mergeCell ref="AP127:BE127"/>
    <mergeCell ref="BF127:BU127"/>
    <mergeCell ref="BV127:CK127"/>
    <mergeCell ref="CL127:DA127"/>
    <mergeCell ref="A128:G128"/>
    <mergeCell ref="H128:AO128"/>
    <mergeCell ref="AP128:BE128"/>
    <mergeCell ref="BF128:BU128"/>
    <mergeCell ref="BV128:CK128"/>
    <mergeCell ref="CL128:DA128"/>
    <mergeCell ref="A129:G129"/>
    <mergeCell ref="H129:AO129"/>
    <mergeCell ref="AP129:BE129"/>
    <mergeCell ref="BF129:BU129"/>
    <mergeCell ref="BV129:CK129"/>
    <mergeCell ref="CL129:DA129"/>
    <mergeCell ref="AP131:BE131"/>
    <mergeCell ref="BF131:BU131"/>
    <mergeCell ref="BV131:CK131"/>
    <mergeCell ref="CL131:DA131"/>
    <mergeCell ref="A130:G130"/>
    <mergeCell ref="H130:AO130"/>
    <mergeCell ref="AP130:BE130"/>
    <mergeCell ref="BF130:BU130"/>
    <mergeCell ref="BV130:CK130"/>
    <mergeCell ref="CL130:DA130"/>
    <mergeCell ref="CJ137:DA137"/>
    <mergeCell ref="A133:DA133"/>
    <mergeCell ref="A135:G135"/>
    <mergeCell ref="H135:BC135"/>
    <mergeCell ref="BD135:BS135"/>
    <mergeCell ref="BT135:CI135"/>
    <mergeCell ref="CJ135:DA135"/>
    <mergeCell ref="CJ143:DA143"/>
    <mergeCell ref="CJ139:DA139"/>
    <mergeCell ref="A136:G136"/>
    <mergeCell ref="H136:BC136"/>
    <mergeCell ref="BD136:BS136"/>
    <mergeCell ref="BT136:CI136"/>
    <mergeCell ref="CJ136:DA136"/>
    <mergeCell ref="A137:G137"/>
    <mergeCell ref="H137:BC137"/>
    <mergeCell ref="BD137:BS137"/>
    <mergeCell ref="A144:G144"/>
    <mergeCell ref="H144:BC144"/>
    <mergeCell ref="BD144:BS144"/>
    <mergeCell ref="BT144:CI144"/>
    <mergeCell ref="CJ144:DA144"/>
    <mergeCell ref="A141:DA141"/>
    <mergeCell ref="A143:G143"/>
    <mergeCell ref="H143:BC143"/>
    <mergeCell ref="BD143:BS143"/>
    <mergeCell ref="BT143:CI143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9:DA149"/>
    <mergeCell ref="A151:G151"/>
    <mergeCell ref="H151:BS151"/>
    <mergeCell ref="BT151:CI151"/>
    <mergeCell ref="CJ151:DA151"/>
    <mergeCell ref="A152:G152"/>
    <mergeCell ref="H152:BS152"/>
    <mergeCell ref="BT152:CI152"/>
    <mergeCell ref="CJ152:DA152"/>
    <mergeCell ref="A154:G154"/>
    <mergeCell ref="H154:BS154"/>
    <mergeCell ref="BT154:CI154"/>
    <mergeCell ref="CJ154:DA154"/>
    <mergeCell ref="A155:G155"/>
    <mergeCell ref="H155:BS155"/>
    <mergeCell ref="BT155:CI155"/>
    <mergeCell ref="CJ155:DA155"/>
    <mergeCell ref="CJ160:DA160"/>
    <mergeCell ref="A157:DA157"/>
    <mergeCell ref="A159:G159"/>
    <mergeCell ref="H159:BC159"/>
    <mergeCell ref="BD159:BS159"/>
    <mergeCell ref="BT159:CI159"/>
    <mergeCell ref="CJ159:DA159"/>
    <mergeCell ref="A166:G166"/>
    <mergeCell ref="H166:BC166"/>
    <mergeCell ref="BD166:BS166"/>
    <mergeCell ref="BT166:CI166"/>
    <mergeCell ref="CJ166:DA166"/>
    <mergeCell ref="A167:G167"/>
    <mergeCell ref="H167:BC167"/>
    <mergeCell ref="BD167:BS167"/>
    <mergeCell ref="BT167:CI167"/>
    <mergeCell ref="CJ167:DA167"/>
    <mergeCell ref="A145:DA145"/>
    <mergeCell ref="A153:G153"/>
    <mergeCell ref="H153:BS153"/>
    <mergeCell ref="BT153:CI153"/>
    <mergeCell ref="CJ153:DA153"/>
    <mergeCell ref="A161:DA161"/>
    <mergeCell ref="A160:G160"/>
    <mergeCell ref="H160:BC160"/>
    <mergeCell ref="BD160:BS160"/>
    <mergeCell ref="BT160:CI160"/>
    <mergeCell ref="A162:G162"/>
    <mergeCell ref="H162:BC162"/>
    <mergeCell ref="BD162:BS162"/>
    <mergeCell ref="BT162:CI162"/>
    <mergeCell ref="CJ162:DA162"/>
    <mergeCell ref="A163:G163"/>
    <mergeCell ref="H163:BC163"/>
    <mergeCell ref="BD163:BS163"/>
    <mergeCell ref="BT163:CI163"/>
    <mergeCell ref="CJ163:DA163"/>
    <mergeCell ref="A165:DA165"/>
    <mergeCell ref="A164:G164"/>
    <mergeCell ref="H164:BC164"/>
    <mergeCell ref="BD164:BS164"/>
    <mergeCell ref="BT164:CI164"/>
    <mergeCell ref="CJ164:DA164"/>
    <mergeCell ref="H85:BC85"/>
    <mergeCell ref="A85:G85"/>
    <mergeCell ref="BT139:CI139"/>
    <mergeCell ref="BD139:BS139"/>
    <mergeCell ref="H139:BC139"/>
    <mergeCell ref="A139:G139"/>
    <mergeCell ref="A111:G111"/>
    <mergeCell ref="BT137:CI137"/>
    <mergeCell ref="A131:G131"/>
    <mergeCell ref="H131:AO131"/>
    <mergeCell ref="CJ138:DA138"/>
    <mergeCell ref="A109:DA109"/>
    <mergeCell ref="BT138:CI138"/>
    <mergeCell ref="BD138:BS138"/>
    <mergeCell ref="H138:BC138"/>
    <mergeCell ref="A138:G138"/>
    <mergeCell ref="BV111:CK111"/>
    <mergeCell ref="BF111:BU111"/>
    <mergeCell ref="AP111:BE111"/>
    <mergeCell ref="H111:AO111"/>
  </mergeCells>
  <printOptions/>
  <pageMargins left="0.7874015748031497" right="0.2362204724409449" top="0.5905511811023623" bottom="0.2755905511811024" header="0.1968503937007874" footer="0.1968503937007874"/>
  <pageSetup fitToHeight="0" fitToWidth="1" horizontalDpi="600" verticalDpi="600" orientation="portrait" paperSize="9" r:id="rId1"/>
  <rowBreaks count="3" manualBreakCount="3">
    <brk id="54" max="104" man="1"/>
    <brk id="102" max="104" man="1"/>
    <brk id="148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Наталия</cp:lastModifiedBy>
  <cp:lastPrinted>2018-01-09T12:05:32Z</cp:lastPrinted>
  <dcterms:created xsi:type="dcterms:W3CDTF">2008-10-01T13:21:49Z</dcterms:created>
  <dcterms:modified xsi:type="dcterms:W3CDTF">2018-04-05T11:50:35Z</dcterms:modified>
  <cp:category/>
  <cp:version/>
  <cp:contentType/>
  <cp:contentStatus/>
</cp:coreProperties>
</file>